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firstSheet="1" activeTab="1"/>
  </bookViews>
  <sheets>
    <sheet name="B1 THTW" sheetId="1" state="hidden" r:id="rId1"/>
    <sheet name="B1 THDP" sheetId="2" r:id="rId2"/>
    <sheet name="BIEU NSDP" sheetId="3" r:id="rId3"/>
    <sheet name="Bieu2 TW trong nuoc" sheetId="4" r:id="rId4"/>
    <sheet name="B3 ODA" sheetId="5" r:id="rId5"/>
    <sheet name="Bieu4 nguon thu" sheetId="6" state="hidden" r:id="rId6"/>
  </sheets>
  <definedNames>
    <definedName name="_xlnm.Print_Area" localSheetId="1">'B1 THDP'!$A$1:$I$26</definedName>
    <definedName name="_xlnm.Print_Area" localSheetId="0">'B1 THTW'!$A$1:$I$14</definedName>
    <definedName name="_xlnm.Print_Area" localSheetId="3">'Bieu2 TW trong nuoc'!$A$3:$Y$112</definedName>
    <definedName name="_xlnm.Print_Area" localSheetId="5">'Bieu4 nguon thu'!$A$1:$Y$89</definedName>
    <definedName name="_xlnm.Print_Titles" localSheetId="1">'B1 THDP'!$6:$7</definedName>
    <definedName name="_xlnm.Print_Titles" localSheetId="4">'B3 ODA'!$6:$13</definedName>
    <definedName name="_xlnm.Print_Titles" localSheetId="2">'BIEU NSDP'!$7:$12</definedName>
    <definedName name="_xlnm.Print_Titles" localSheetId="3">'Bieu2 TW trong nuoc'!$7:$12</definedName>
    <definedName name="_xlnm.Print_Titles" localSheetId="5">'Bieu4 nguon thu'!$7:$12</definedName>
  </definedNames>
  <calcPr fullCalcOnLoad="1"/>
</workbook>
</file>

<file path=xl/comments2.xml><?xml version="1.0" encoding="utf-8"?>
<comments xmlns="http://schemas.openxmlformats.org/spreadsheetml/2006/main">
  <authors>
    <author>Admin</author>
  </authors>
  <commentList>
    <comment ref="C14" authorId="0">
      <text>
        <r>
          <rPr>
            <b/>
            <sz val="9"/>
            <rFont val="Tahoma"/>
            <family val="2"/>
          </rPr>
          <t>Admin:</t>
        </r>
        <r>
          <rPr>
            <sz val="9"/>
            <rFont val="Tahoma"/>
            <family val="2"/>
          </rPr>
          <t xml:space="preserve">
Tỉnh giao cao hơn TTG (TTg giao 100 tỷ)</t>
        </r>
      </text>
    </comment>
  </commentList>
</comments>
</file>

<file path=xl/sharedStrings.xml><?xml version="1.0" encoding="utf-8"?>
<sst xmlns="http://schemas.openxmlformats.org/spreadsheetml/2006/main" count="1033" uniqueCount="561">
  <si>
    <t>2</t>
  </si>
  <si>
    <t>Đơn vị: Triệu đồng</t>
  </si>
  <si>
    <t>…</t>
  </si>
  <si>
    <t>Tổng số (tất cả các nguồn vốn)</t>
  </si>
  <si>
    <t>TỔNG SỐ</t>
  </si>
  <si>
    <t>3</t>
  </si>
  <si>
    <t>4</t>
  </si>
  <si>
    <t xml:space="preserve">Trong đó: </t>
  </si>
  <si>
    <t>Trong đó:</t>
  </si>
  <si>
    <t>Quy đổi ra tiền Việt</t>
  </si>
  <si>
    <t>Danh mục dự án</t>
  </si>
  <si>
    <t>PHÂN LOẠI NHƯ TRÊN</t>
  </si>
  <si>
    <t>Trong đó: NSTW</t>
  </si>
  <si>
    <t>1</t>
  </si>
  <si>
    <t>5</t>
  </si>
  <si>
    <t>Danh mục dự án chuyển tiếp</t>
  </si>
  <si>
    <t>Số quyết định ngày, tháng, năm ban hành</t>
  </si>
  <si>
    <t>Nguồn vốn</t>
  </si>
  <si>
    <t>Dự án nhóm A</t>
  </si>
  <si>
    <t>Dự án nhóm B</t>
  </si>
  <si>
    <t>c</t>
  </si>
  <si>
    <t>Dự án nhóm C</t>
  </si>
  <si>
    <t>Kế hoạch</t>
  </si>
  <si>
    <t>STT</t>
  </si>
  <si>
    <t>(3)</t>
  </si>
  <si>
    <t>(4)</t>
  </si>
  <si>
    <t xml:space="preserve">Ghi chú: * Đề nghị các dự án ghi rõ dự kiến năm hoàn thành để có cơ sở xác định số dự án hoàn thành trong các năm </t>
  </si>
  <si>
    <t>b)</t>
  </si>
  <si>
    <t>Trong đó: thu hồi các khoản vốn ứng trước</t>
  </si>
  <si>
    <t>Bộ, ngành, tổng công ty …….</t>
  </si>
  <si>
    <t>TT</t>
  </si>
  <si>
    <t>Địa điểm XD</t>
  </si>
  <si>
    <t>Năng lực thiết kế</t>
  </si>
  <si>
    <t>Thời gian KC-HT</t>
  </si>
  <si>
    <t>Quyết định đầu tư</t>
  </si>
  <si>
    <t>Ghi chú</t>
  </si>
  <si>
    <t xml:space="preserve">Số quyết định </t>
  </si>
  <si>
    <t xml:space="preserve">TMĐT </t>
  </si>
  <si>
    <t>Tổng số</t>
  </si>
  <si>
    <t>A</t>
  </si>
  <si>
    <t>I</t>
  </si>
  <si>
    <t>(1)</t>
  </si>
  <si>
    <t>Dự án ...</t>
  </si>
  <si>
    <t>(2)</t>
  </si>
  <si>
    <t>………..</t>
  </si>
  <si>
    <t>II</t>
  </si>
  <si>
    <t>B</t>
  </si>
  <si>
    <t>a</t>
  </si>
  <si>
    <t>b</t>
  </si>
  <si>
    <t>Tỉnh, thành phố ………</t>
  </si>
  <si>
    <t>Dự kiến KH đầu tư trung hạn giai đoạn 2021-2025</t>
  </si>
  <si>
    <t>Trong đó: Vốn trái phiếu chính quyền địa phương</t>
  </si>
  <si>
    <t>6</t>
  </si>
  <si>
    <t>7</t>
  </si>
  <si>
    <t>8</t>
  </si>
  <si>
    <t>9</t>
  </si>
  <si>
    <t>Vốn NSNN (vốn ngân sách trung ương)</t>
  </si>
  <si>
    <t>Vốn nước ngoài</t>
  </si>
  <si>
    <t>-</t>
  </si>
  <si>
    <t>Biểu mẫu số I.a</t>
  </si>
  <si>
    <t>Bộ, cơ quan trung ương………</t>
  </si>
  <si>
    <t>Chuẩn bị đầu tư</t>
  </si>
  <si>
    <t>Thực hiện dự án</t>
  </si>
  <si>
    <t>Mã dự án</t>
  </si>
  <si>
    <t>Nhà tài trợ</t>
  </si>
  <si>
    <t>Ngày ký kết hiệp định</t>
  </si>
  <si>
    <t>Ngày kết thúc Hiệp định</t>
  </si>
  <si>
    <t>Tính bằng nguyên tệ</t>
  </si>
  <si>
    <t>Đưa vào cân đối NSTW</t>
  </si>
  <si>
    <t>Vay lại</t>
  </si>
  <si>
    <t>VỐN NƯỚC NGOÀI KHÔNG GIẢI NGÂN THEO CƠ CHẾ TÀI CHÍNH TRONG NƯỚC</t>
  </si>
  <si>
    <t>VỐN NƯỚC NGOÀI GIẢI NGÂN THEO CƠ CHẾ TÀI CHÍNH TRONG NƯỚC</t>
  </si>
  <si>
    <t>Thu hồi các khoản vốn ứng trước</t>
  </si>
  <si>
    <t>Trong đó: vốn NSTW</t>
  </si>
  <si>
    <t>Vốn đối ứng nguồn NSTW</t>
  </si>
  <si>
    <t xml:space="preserve">Vốn nước ngoài (vốn NSTW) </t>
  </si>
  <si>
    <t>Đầu tư từ nguồn thu sử dụng đất</t>
  </si>
  <si>
    <t>Xổ số kiến thiết</t>
  </si>
  <si>
    <t>Bội chi ngân sách địa phương</t>
  </si>
  <si>
    <t>Bộ, cơ quan trung ương/Tỉnh, thành phố ……</t>
  </si>
  <si>
    <t>Vốn trong nước</t>
  </si>
  <si>
    <t>Trong đó: vốn từ nguồn thu hợp pháp</t>
  </si>
  <si>
    <r>
      <t xml:space="preserve">ĐẦU TƯ TỪ NGUỒN THU… </t>
    </r>
    <r>
      <rPr>
        <b/>
        <vertAlign val="superscript"/>
        <sz val="14"/>
        <rFont val="Times New Roman"/>
        <family val="1"/>
      </rPr>
      <t>(1)</t>
    </r>
  </si>
  <si>
    <t>Vốn nước ngoài (theo Hiệp định)</t>
  </si>
  <si>
    <t>Vốn đối ứng</t>
  </si>
  <si>
    <t>Biểu mẫu IV</t>
  </si>
  <si>
    <t>Vốn từ nguồn thu hợp pháp của các cơ quan nhà nước, đơn vị sự nghiệp công lập dành để đầu tư theo quy định của pháp luật</t>
  </si>
  <si>
    <t>Bộ, cơ quan trung ương/Tỉnh, thành phố ……………</t>
  </si>
  <si>
    <t>Ghi chú: (1) Báo cáo từng loại nguồn thu hợp pháp dành để đầu tư theo quy định của pháp luật</t>
  </si>
  <si>
    <t>(Kèm theo văn bản số             /BKHĐT-TH ngày     tháng 7 năm 2021 của Bộ Kế hoạch và Đầu tư)</t>
  </si>
  <si>
    <t>Nhu cầu kế hoạch năm 2022</t>
  </si>
  <si>
    <t>Dự kiến kế hoạch năm 2022</t>
  </si>
  <si>
    <t>Dự kiến kế hoạch 2022</t>
  </si>
  <si>
    <t>Các dự án dự kiến hoàn thành năm 2022</t>
  </si>
  <si>
    <t>Các dự án chuyển tiếp hoàn thành sau năm 2022</t>
  </si>
  <si>
    <t>Các dự án khởi công mới năm 2022</t>
  </si>
  <si>
    <t>ƯỚC TÌNH HÌNH THỰC HIỆN KẾ HOẠCH ĐẦU TƯ CÔNG NĂM 2021 VÀ
DỰ KIẾN KẾ HOẠCH ĐẦU TƯ CÔNG NĂM 2022 CỦA BỘ, CƠ QUAN TRUNG ƯƠNG</t>
  </si>
  <si>
    <t>Năm 2021</t>
  </si>
  <si>
    <t>Ước giải ngân từ 1/1/2021 đến 31/7/2021</t>
  </si>
  <si>
    <t>Ước giải ngân từ 1/1/2021 đến 31/12/2021</t>
  </si>
  <si>
    <t>Đã bố trí vốn đến hết KH năm 2021</t>
  </si>
  <si>
    <t>Giải ngân từ 1/1/2021 đến 31/7/2021</t>
  </si>
  <si>
    <t>Các dự án hoàn thành, bàn giao, đưa vào sử dụng đến ngày 31/12/2021</t>
  </si>
  <si>
    <t>Danh mục dự án dự kiến hoàn thành năm 2021</t>
  </si>
  <si>
    <t>Danh mục các dự án khởi công mới năm 2021</t>
  </si>
  <si>
    <t>Vốn ngân sách trung ương bổ sung cho địa phương</t>
  </si>
  <si>
    <t xml:space="preserve">a) </t>
  </si>
  <si>
    <t>Vốn ngân sách địa phương</t>
  </si>
  <si>
    <t>Vốn đầu tư trong cân đối ngân sách địa phương (không bao gồm đất, xổ số và bội chi)</t>
  </si>
  <si>
    <t xml:space="preserve">Vốn NSNN </t>
  </si>
  <si>
    <t>CHI TIẾT TÌNH HÌNH THỰC HIỆN KẾ HOẠCH NĂM 2021 VÀ DỰ KIẾN KẾ HOẠCH NĂM 2022 VỐN TỪ NGUỒN THU HỢP PHÁP CỦA CÁC CƠ QUAN NHÀ NƯỚC,  ĐƠN VỊ SỰ NGHIỆP CÔNG LẬP
DÀNH ĐỂ ĐẦU TƯ THEO QUY ĐỊNH CỦA PHÁP LUẬT</t>
  </si>
  <si>
    <t>Thanh toán nợ XDCB (nếu có)</t>
  </si>
  <si>
    <t>KH đầu tư trung hạn giai đoạn 2021-2025</t>
  </si>
  <si>
    <t>Trong đó: NSĐP</t>
  </si>
  <si>
    <t>ƯỚC TÌNH HÌNH THỰC HIỆN KẾ HOẠCH ĐẦU TƯ CÔNG NĂM 2022 VÀ
DỰ KIẾN KẾ HOẠCH ĐẦU TƯ CÔNG NĂM 2023</t>
  </si>
  <si>
    <t>Năm 2022</t>
  </si>
  <si>
    <t>Giải ngân từ 1/1/2022 đến 31/5/2022</t>
  </si>
  <si>
    <t>Ước giải ngân từ 1/1/2022 đến 31/12/2022</t>
  </si>
  <si>
    <t>Nhu cầu kế hoạch năm 2023</t>
  </si>
  <si>
    <t>Dự kiến kế hoạch năm 2023</t>
  </si>
  <si>
    <t>CHI TIẾT TÌNH HÌNH THỰC HIỆN KẾ HOẠCH ĐẦU TƯ VỐN NGÂN SÁCH ĐỊA PHƯƠNG NĂM 2022
VÀ DỰ KIẾN KẾ HOẠCH NĂM 2023</t>
  </si>
  <si>
    <t>Đã bố trí vốn đến hết KH năm 2022</t>
  </si>
  <si>
    <t>Dự kiến kế hoạch 2023</t>
  </si>
  <si>
    <t>Các dự án hoàn thành, bàn giao, đưa vào sử dụng đến ngày 31/12/2022</t>
  </si>
  <si>
    <t>Các dự án dự kiến hoàn thành năm 2023</t>
  </si>
  <si>
    <t>Các dự án chuyển tiếp hoàn thành sau năm 2023</t>
  </si>
  <si>
    <t>Các dự án khởi công mới năm 2023</t>
  </si>
  <si>
    <t>CHI TIẾT TÌNH HÌNH THỰC HIỆN KẾ HOẠCH ĐẦU TƯ VỐN NGÂN SÁCH TRUNG ƯƠNG (VỐN TRONG NƯỚC) NĂM 2022
VÀ DỰ KIẾN KẾ HOẠCH NĂM 2023</t>
  </si>
  <si>
    <t>CHI TIẾT TÌNH HÌNH THỰC HIỆN KẾ HOẠCH ĐẦU TƯ VỐN NGÂN SÁCH TRUNG ƯƠNG (VỐN NƯỚC NGOÀI) NĂM 2022
VÀ DỰ KIẾN KẾ HOẠCH NĂM 2023</t>
  </si>
  <si>
    <t>Ước giải ngân kế hoạch năm 2022 từ 1/1/2022 đến 31/12/2022</t>
  </si>
  <si>
    <t>Ước giải ngân kế hoạch năm 2022 từ 1/1/2022 đến 31/5/2022</t>
  </si>
  <si>
    <t>Dự kiến KH năm 2023</t>
  </si>
  <si>
    <t>Bổ sung từ NSĐP cấp tỉnh cho ngân sách cấp huyện quản lý</t>
  </si>
  <si>
    <t>Thành phố Điện Biên Phủ</t>
  </si>
  <si>
    <t>Huyện Điện Biên</t>
  </si>
  <si>
    <t>Huyện Tuần Giáo</t>
  </si>
  <si>
    <t>Huyện Điện Biên Đông</t>
  </si>
  <si>
    <t>Huyện Mường Ảng</t>
  </si>
  <si>
    <t>Huyện Mường Nhé</t>
  </si>
  <si>
    <t>Huyện Mường Chà</t>
  </si>
  <si>
    <t>Huyện Tủa Chùa</t>
  </si>
  <si>
    <t>Huyện Nậm Pồ</t>
  </si>
  <si>
    <t>Thị xã Mường Lay</t>
  </si>
  <si>
    <t xml:space="preserve">NSĐP cấp tỉnh quản lý </t>
  </si>
  <si>
    <t>Vay mới, trả phí vay, lãi vay</t>
  </si>
  <si>
    <t>Trong đó: Bội chi NSĐP</t>
  </si>
  <si>
    <t>Đối ứng các dự án ODA</t>
  </si>
  <si>
    <t>Dự án Cấp điện nông thôn từ lưới điện quốc gia tỉnh Điện Biên</t>
  </si>
  <si>
    <t>Chương trình Mở rộng quy mô vệ sinh và nước sạch nông thôn dựa trên kết quả (vốn WB)_Tiểu hợp phần 1: Cấp nước cho cộng đồng dân cư</t>
  </si>
  <si>
    <t>Chương trình đầu tư phát triển mạng lưới y tế cơ sở vùng khó khăn sử dụng vốn vay và viện trợ không hoàn lại của ADB trên địa bàn tỉnh Điện Biên</t>
  </si>
  <si>
    <t>Thu hồi vốn đã tạm ứng NSTW</t>
  </si>
  <si>
    <t>Dự án trung tâm cụm xã</t>
  </si>
  <si>
    <t>Trung tâm giống thủy sản cấp I</t>
  </si>
  <si>
    <t>Đường Rạng Đông - Ta Ma</t>
  </si>
  <si>
    <t>Dự án giảm nghèo tỉnh Điện Biên giai đoạn 2010-2015</t>
  </si>
  <si>
    <t>Nhà máy nước Điện Biên Đông, huyện ĐBĐ</t>
  </si>
  <si>
    <t>Dự án đầu tư di chuyển các bản Hua Mức 1, Hua Mức 2, Pu Si 2 đến TĐC tại bản Hua Mứa 2 và các bản Nậm Bay, Pa Cá đến định cư tại Phiêng Xanh - Mùn Chung huyện Tuần Giáo</t>
  </si>
  <si>
    <t>Đường Quảng Lâm - Na Cô Sa</t>
  </si>
  <si>
    <t>Các dự án trọng điểm</t>
  </si>
  <si>
    <t>Xây dựng điểm TĐC số I  dự án Nâng cấp, cải tạo Cảng hàng không Điện Biên</t>
  </si>
  <si>
    <t xml:space="preserve">Đường vành đai II ( Nối tiếp từ khu TĐC Noong Bua đến khu TĐC Pú Tửu) </t>
  </si>
  <si>
    <t>Đường giao thông kết nối các khu vực kinh tế trọng điểm thuộc vùng kinh tế động lực dọc trục QL 279 và QL 12, tỉnh Điện Biên</t>
  </si>
  <si>
    <t>Phân theo ngành/lĩnh vực</t>
  </si>
  <si>
    <t>Ngành/lĩnh vực: Quốc phòng</t>
  </si>
  <si>
    <t>Đường ra biên giới Na Cô Sa - Mốc A6</t>
  </si>
  <si>
    <t>Kè chống sạt doanh trại dBB1/Bộ CHQS tỉnh Điện Biên</t>
  </si>
  <si>
    <t>Sửa chữa nhà khách; nhà ở, làm việc Chỉ huy; nhà ăn, nhà bếp cơ quan Bộ CHQS tỉnh</t>
  </si>
  <si>
    <t>Trận địa phòng không và các hạng mục bổ trợ trong khu căn cứ chiến đấu tỉnh Điện Biên</t>
  </si>
  <si>
    <t>Kho tang chứng, vật chứng, hạ tầng phụ trợ Bộ CHQS tỉnh</t>
  </si>
  <si>
    <t>Dự án rà phá bom mìn vật nổ còn sót lại sau chiến tranh trên địa bàn tỉnh Điện Biên</t>
  </si>
  <si>
    <t>Ngành/lĩnh vực: An ninh, trật tự, an toàn xã hội</t>
  </si>
  <si>
    <t>Nhà làm việc câu lưu phòng quản lý xuất nhập cảnh</t>
  </si>
  <si>
    <t>Ngành/lĩnh vực: Giáo dục đào tạo - GD nghề nghiệp</t>
  </si>
  <si>
    <t>Trường THPT Lương Thế Vinh</t>
  </si>
  <si>
    <t>Trường phổ thông DTNT THPT huyện Nậm Pồ</t>
  </si>
  <si>
    <t>Trường tiểu học số 1 Nà Nhạn, TP ĐBP</t>
  </si>
  <si>
    <t>Cải tạo, nâng cấp trường Tiểu học số 1 xã Pá Khoang, TP ĐBP</t>
  </si>
  <si>
    <t>Cải tạo, nâng cấp trường Tiểu học Hoàng Văn Nô, TP ĐBP</t>
  </si>
  <si>
    <t>Cải tạo, nâng cấp nhà lớp học trường mầm non Thanh Bình, TP ĐBP</t>
  </si>
  <si>
    <t>Nâng cấp trường PTDTBT THCS Leng Su Sìn xã Leng Su Sìn</t>
  </si>
  <si>
    <t>Trường tiểu học trung tâm huyện Nậm Pồ</t>
  </si>
  <si>
    <t>Trường Trung học cơ sở huyện Nậm Pồ</t>
  </si>
  <si>
    <t xml:space="preserve"> Nhà bếp, ăn và các hạng mục phụ trợ Trường Cao đẳng nghề Điện Biên </t>
  </si>
  <si>
    <t>Bổ sung cơ sở vật chất trường THPT Nà Tấu, TP ĐBP</t>
  </si>
  <si>
    <t>Bổ sung cơ sở vật chất trường PTDTNT THPT huyện Tủa Chùa</t>
  </si>
  <si>
    <t>Cải tạo, nâng cấp trường Tiểu học số 2 Nà Tấu, Thành phố Điện Biên Phủ</t>
  </si>
  <si>
    <t>Ngành/lĩnh vực: Khoa học và công nghệ</t>
  </si>
  <si>
    <t>Xây dựng trụ sở Trung Tâm Kỹ Thuật Tiêu chuẩn Đo lường Chất lượng</t>
  </si>
  <si>
    <t>Ngành/lĩnh vực: Y tế, dân số và gia đình</t>
  </si>
  <si>
    <t xml:space="preserve"> XD mới Khoa tiền lâm sàng và sửa chữa, nâng cấp một số khoa, phòng và các hạng mục phụ trợ Trường CĐ Y tế Điện Biên</t>
  </si>
  <si>
    <t>Sửa chữa TTYT huyện Tuần Giáo</t>
  </si>
  <si>
    <t>Sửa chữa TTYT huyện Tủa Chùa</t>
  </si>
  <si>
    <t>Sửa chữa TTYT huyện Mường Chà</t>
  </si>
  <si>
    <t>Nâng cấp, sửa chữa trạm y tế xã Nà Bủng huyện Nậm Pồ</t>
  </si>
  <si>
    <t>Nâng cấp, sửa chữa trạm y tế xã Quảng Lâm huyện Mường Nhé</t>
  </si>
  <si>
    <t>Ngành/lĩnh vực: Văn hóa, thông tin</t>
  </si>
  <si>
    <t>Dự án bảo tàng chiến thắng Điện Biên Phủ giai đoạn II tỉnh ĐB</t>
  </si>
  <si>
    <t>Ngành/lĩnh vực: Phát thanh, truyền hình, thông tấn</t>
  </si>
  <si>
    <t>Nâng cấp xe phục vụ truyền hình lưu động, Đài PTTH tỉnh</t>
  </si>
  <si>
    <t>Ngành/lĩnh vực: Thể dục thể thao</t>
  </si>
  <si>
    <t>Ngành/lĩnh vực: Bảo vệ môi trường</t>
  </si>
  <si>
    <t>Ngành/lĩnh vực: Các hoạt động kinh tế</t>
  </si>
  <si>
    <t>10.1</t>
  </si>
  <si>
    <t>Nông, lâm, diêm nghiệp, thủy lợi và thủy sản</t>
  </si>
  <si>
    <t>Thủy lợi Nậm Pố xã Nà Hỳ, huyện Mường Nhé (nay là huyện Nậm Pồ)</t>
  </si>
  <si>
    <t xml:space="preserve">Cơ sở hạ tầng các khu bảo tồn tỉnh Điện Biên </t>
  </si>
  <si>
    <t>Hồ chứa nước Ẳng Cang</t>
  </si>
  <si>
    <t>Công trình thuỷ lợi Nậm Khẩu Hu, xã Thanh Nưa, huyện Điện Biên (hợp phần thuỷ lợi)</t>
  </si>
  <si>
    <t>10.2</t>
  </si>
  <si>
    <t>Công nghiệp</t>
  </si>
  <si>
    <t>10.3</t>
  </si>
  <si>
    <t>Giao thông</t>
  </si>
  <si>
    <t>Đường nội thị giai đoạn I (trục 42m), huyện Mường Ảng</t>
  </si>
  <si>
    <t>Dự án đường Mường Lay - Nậm Nhùn (giai đoạn 1)</t>
  </si>
  <si>
    <t>Đường từ bản Co Đứa – TT xã Mường Khong</t>
  </si>
  <si>
    <t>Đường từ bản Hồng Lực, xã Nà Sáy - bản Co Đứa, xã Mường Khong, huyện Tuần Giáo</t>
  </si>
  <si>
    <t>Đường giao thông lên bản + nội bản điểm ĐCĐC Hô Nậm Cản, xã Lay Nưa, thị xã Mường Lay</t>
  </si>
  <si>
    <t>Đường giao thông lên bản + nội bản điểm ĐCĐC Hô Huổi Luông A, xã Lay Nưa, thị xã Mường Lay</t>
  </si>
  <si>
    <t>Đường Trung tâm xã Tênh Phông (Km1+967) - bản Thẳm Nặm, huyện Tuần Giáo</t>
  </si>
  <si>
    <t xml:space="preserve"> Sửa chữa, nâng cấp đường Trụ Sở xã mới - Bản Chua Ta B, huyện ĐBĐ</t>
  </si>
  <si>
    <t>Sửa chữa, nâng cấp đường Háng Lìa, Tìa Dình, huyện ĐBĐ</t>
  </si>
  <si>
    <t>Quốc Lộ 279 (Trạm khí tượng) đi trung tâm Pú Tửu xã Thanh Xương, huyện Điện Biên</t>
  </si>
  <si>
    <t>Sửa chữa, nâng cấp đường nội thị Thị trấn, huyện Mường Chà</t>
  </si>
  <si>
    <t>NC SC đường nội thị, thảm BT nhựa 1 số trục đường nội thị thị trấn Điện Biên Đông</t>
  </si>
  <si>
    <t>10.4</t>
  </si>
  <si>
    <t>Khu công nghiệp, khu kinh tế</t>
  </si>
  <si>
    <t>10.5</t>
  </si>
  <si>
    <t>Thương mại</t>
  </si>
  <si>
    <t>10.6</t>
  </si>
  <si>
    <t>Cấp thoát nước</t>
  </si>
  <si>
    <t>Xây dựng hệ thống cấp nước bổ sung của Nhà máy nước huyện Tủa Chùa</t>
  </si>
  <si>
    <t>10.7</t>
  </si>
  <si>
    <t>Kho tàng</t>
  </si>
  <si>
    <t>10.8</t>
  </si>
  <si>
    <t>Du lịch</t>
  </si>
  <si>
    <t>Đường dạo leo núi khu du lịch Pa Khoang</t>
  </si>
  <si>
    <t>Các hạng mục phụ trợ + thiết bị công trình trung tâm giao lưu và thông tin du lịch Điện Biên Phủ</t>
  </si>
  <si>
    <t>10.9</t>
  </si>
  <si>
    <t>Bưu chính, viễn thông</t>
  </si>
  <si>
    <t>10.10</t>
  </si>
  <si>
    <t>Công nghệ thông tin</t>
  </si>
  <si>
    <t>Dự án ứng dụng công nghệ thông tin trong hoạt động của các cơ quan Đảng trên địa bàn tỉnh Điện Biên giai đoạn 2021-2025</t>
  </si>
  <si>
    <t>10.11</t>
  </si>
  <si>
    <t>Quy hoạch</t>
  </si>
  <si>
    <t>Quy hoạch bảo quản, tu bổ, phục hồi di tích lịch sử Quốc gia đặc biệt chiến trường  Điện Biên Phủ</t>
  </si>
  <si>
    <t>10.12</t>
  </si>
  <si>
    <t>Công trình công cộng tại các đô thị</t>
  </si>
  <si>
    <t>Kè bảo vệ khu dân cư và công trình hạ tầng kỹ thuật suối Tin Tốc thị trấn Mường Ảng (giai đoạn II)</t>
  </si>
  <si>
    <t>Nghĩa trang nhân dân huyện Mường Ảng (giai đoạn 1)</t>
  </si>
  <si>
    <t>Nâng cấp các tuyến đường nội thị thị trấn Tủa Chùa, huyện Tủa Chùa</t>
  </si>
  <si>
    <t>Nghĩa trang nhân dân thị xã Mường Lay (giai đoạn 1)</t>
  </si>
  <si>
    <t>10.13</t>
  </si>
  <si>
    <t>Cấp vốn điều lệ cho NHCS; hỗ trợ DN đầu tư vào NN nông thôn; hỗ trợ DNNVV; hỗ trợ HTX</t>
  </si>
  <si>
    <t>Ngành/lĩnh vực: Hoạt động của cơ quan QLNN</t>
  </si>
  <si>
    <t>Trụ sở làm việc Trung tâm kiểm định chất lượng xây dựng tỉnh Điện Biên</t>
  </si>
  <si>
    <t>Xây mới trụ sở UBND xã Pá Khoang, TP ĐBP</t>
  </si>
  <si>
    <t>Trụ sở xã Nậm Nhừ, huyện Nậm Pồ</t>
  </si>
  <si>
    <t>Trụ sở xã Nậm Chua, huyện Nậm Pồ</t>
  </si>
  <si>
    <t>Dự án sửa chữa, nâng cấp trụ sở Đoàn nghệ thuật tỉnh</t>
  </si>
  <si>
    <t>Trụ sở Trung tâm quy hoạch xây dựng đô thị và nông thôn tỉnh Điện Biên</t>
  </si>
  <si>
    <t>Cải tạo, nâng cấp, sửa chữa Trung tâm hoạt động TTN Điện Biên</t>
  </si>
  <si>
    <t>Trung tâm hội nghị - văn hóa huyện Mường Ảng</t>
  </si>
  <si>
    <t>Ngành/lĩnh vực: Xã hội</t>
  </si>
  <si>
    <t>Dự án xây dựng Nhà lưu xá sinh viên làng trẻ em SOS Điện Biên Phủ</t>
  </si>
  <si>
    <t>Sửa chữa, cải tạo nâng cấp Nhà ăn nhà bếp, hạ tầng cấp, thoát nước mạng ngoài cơ quan Bộ CHQS tỉnh</t>
  </si>
  <si>
    <t>Xây dựng thao trường khu vực hướng Tây Quân khu 2</t>
  </si>
  <si>
    <t>Bổ sung cơ sở vật chất trường PTDTNT THPT huyện Điện Biên</t>
  </si>
  <si>
    <t>Bổ sung cơ sở vật chất trường THCS THPT Quyết Tiến, huyện Tủa Chùa</t>
  </si>
  <si>
    <t>Bổ sung cơ sở vật chất trường PTDTNT THPT huyện Điện Biên Đông</t>
  </si>
  <si>
    <t>Cải tạo, nâng cấp Bệnh viện Y học cổ truyền - Phục hồi chức năng tỉnh</t>
  </si>
  <si>
    <t>Duy tu sửa chữa tháp an ten truyền hình cao 125m</t>
  </si>
  <si>
    <t>Dự án Đầu tư các trạm quan trắc môi trường không khí tự động (tại TP Điện Biên Phủ; TT Tuần Giáo; Cụm công nghiệp Na Hai huyện Điện Biên và  Sở Tài nguyên và Môi trường)</t>
  </si>
  <si>
    <t>Cải tạo, nâng cấp đường từ ngã ba bệnh viện tỉnh đến ngã tư Tà Lèng (Đoạn từ nút N20 đến trung tâm xã Tà Lèng), TP ĐBP</t>
  </si>
  <si>
    <t>Cầu Nà Khoa, huyện Nậm Pồ</t>
  </si>
  <si>
    <t>III</t>
  </si>
  <si>
    <t>Vốn xổ số kiến thiết</t>
  </si>
  <si>
    <t>III.1</t>
  </si>
  <si>
    <t>Trường Mầm non xã Lao Xả Phình, huyện Tủa Chùa</t>
  </si>
  <si>
    <t>Bổ sung cơ sở vật chất trường THPT Mường Luân, huyện Điện Biên Đông</t>
  </si>
  <si>
    <t>Bổ sung cơ sở vật chất trường THCS THPT Quài Tở, huyện Tuần Giáo</t>
  </si>
  <si>
    <t>Xây dựng Nhà thực hành nghề phi nông nghiệp Trường Cao đẳng Kinh tế - Kỹ thuật Điện Biên</t>
  </si>
  <si>
    <t>Trại thí nghiệm thực hành Trường CĐ KTKT Điện Biên</t>
  </si>
  <si>
    <t>Bổ sung cơ sở vật chất trường CĐ Sư phạm</t>
  </si>
  <si>
    <t>Nâng cấp, cải tạo cơ sở vật chất thực hành nghề, trường Cao đẳng Nghề</t>
  </si>
  <si>
    <t>III.2</t>
  </si>
  <si>
    <t>Ngành/lĩnh vực: Y tế</t>
  </si>
  <si>
    <t>Trạm y tế Phình Sáng</t>
  </si>
  <si>
    <t>Trạm Y tế Thị trấn Mường Chà</t>
  </si>
  <si>
    <t>Nâng cấp, sửa chữa 3 trạm y tế xã Xa Dung, Pú Hồng, Noong U huyện Điện Biên Đông</t>
  </si>
  <si>
    <t>Nâng cấp, sửa chữa trạm y tế xã Mường Mơn huyện Mường Chà</t>
  </si>
  <si>
    <t xml:space="preserve">Nâng cấp, sửa chữa 3 trạm y tế xã Mường Pồn, Pom Lót huyện Điện Biên và xã Nà Nhạn TP. Điện Biên Phủ </t>
  </si>
  <si>
    <t>Nâng cấp, sửa chữa trạm y tế xã Xá Nhè huyện Tủa Chùa</t>
  </si>
  <si>
    <t>Cải tạo, sửa chữa cơ sở vật chất các khoa phòng của trung tâm kiểm soát bệnh tật tỉnh và trụ sở làm việc của Sở Y tế</t>
  </si>
  <si>
    <t>Cải tạo, nâng cấp Trụ sở Trung tâm Pháp y tỉnh Điện Biên</t>
  </si>
  <si>
    <t>Nâng cấp, sửa chữa trạm y tế phường Him Lam TP Điện Biên Phủ</t>
  </si>
  <si>
    <t>Nâng cấp, sửa chữa 4 trạm y tế xã Ngối Cáy, Ẳng Nưa, Mường Đăng, Mường Lạn huyện Mường Ảng</t>
  </si>
  <si>
    <t>Nâng cấp, sửa chữa 4 trạm y tế xã Chiềng Sinh, Nà Sáy, Quài Nưa, Ta Ma huyện Tuần Giáo</t>
  </si>
  <si>
    <t>Trạm Y tế xã Thanh An, huyện Điện Biên</t>
  </si>
  <si>
    <t>III.3</t>
  </si>
  <si>
    <t>Các nhiệm vụ trọng tâm thuộc CTMTQG xây dựng nông thôn mới</t>
  </si>
  <si>
    <t>802/QĐ-UBND 22/10/2014; 660/QĐ-UBND 08/8/2018; 1740/QĐ-TTg 13/12/2019</t>
  </si>
  <si>
    <t>1039/QĐ-UBND 10/8/2016</t>
  </si>
  <si>
    <t>6689/QĐ-BYT 02/11/2018
3826/QĐ-BYT 28/6/2019</t>
  </si>
  <si>
    <t>1084/QĐ-UBND 29/10/2019</t>
  </si>
  <si>
    <t>984/QĐ-UBND 31/5/2021</t>
  </si>
  <si>
    <t xml:space="preserve">1043/QĐ-UBND 10/10/2011 </t>
  </si>
  <si>
    <t>1117/QĐ-UBND 29/10/2020</t>
  </si>
  <si>
    <t>3039/QĐ-UBND 23/11/2021</t>
  </si>
  <si>
    <t>642/QĐ-UBND 23/11/2021</t>
  </si>
  <si>
    <t>2062/QĐ-UBND 15/11/2021</t>
  </si>
  <si>
    <t>2045/QĐ-UBND 11/11/2021</t>
  </si>
  <si>
    <t>2061/QĐ-UBND 16/11/2021</t>
  </si>
  <si>
    <t>835/QĐ-UBND  10/9/2012; 1102/QĐ-UBND 01/9/2016; 876/QĐ 17/9/2019</t>
  </si>
  <si>
    <t>1032/QĐ-UBND 24/10/2019</t>
  </si>
  <si>
    <t>633/QĐ-UBND  29/04/2021</t>
  </si>
  <si>
    <t>576/QĐ-UBND 19/4/2021</t>
  </si>
  <si>
    <t>597/QĐ-UBND 26/4/2021</t>
  </si>
  <si>
    <t>616/QĐ-UBND 27/4/2021</t>
  </si>
  <si>
    <t>1515/QĐ-UBND 31/12/2020;  434/QĐ-UBND 31/3/2021</t>
  </si>
  <si>
    <t>1156/QĐ-UBND 28/6/2021</t>
  </si>
  <si>
    <t>1117/QĐ-UBND 24/6/2021</t>
  </si>
  <si>
    <t>1489/QĐ-UBND 30/12/2020</t>
  </si>
  <si>
    <t>1509/QĐ-UBND 20/8/2021</t>
  </si>
  <si>
    <t>3017/QĐ-UBND 22/11/2021</t>
  </si>
  <si>
    <t>3069/QĐ-UBND 29/11/2021</t>
  </si>
  <si>
    <t>3011/QĐ-UBND 19/11/2021</t>
  </si>
  <si>
    <t>1115/QĐ-UBND 30/10/2019</t>
  </si>
  <si>
    <t>1420/QĐ-UBND 16/12/2020</t>
  </si>
  <si>
    <t>1421/QĐ-UBND 16/12/2020</t>
  </si>
  <si>
    <t>1422/QĐ-UBND 16/12/2020</t>
  </si>
  <si>
    <t>1423/QĐ-UBND 16/12/2020</t>
  </si>
  <si>
    <t>1425/QĐ-UBND 16/12/2020</t>
  </si>
  <si>
    <t xml:space="preserve"> 903 QĐ-UBND 8/9/2011, 280/QĐ-UBND 10/3/2021</t>
  </si>
  <si>
    <t>3070/QĐ-UBND 29/11/2021</t>
  </si>
  <si>
    <t>1003/QĐ-UBND 03/8/2016; 37/QĐ-UBND 10/01/2018</t>
  </si>
  <si>
    <t>1327/QĐ-UBND 29/12/2017</t>
  </si>
  <si>
    <t>148/QĐ-UBND 04/2/2007</t>
  </si>
  <si>
    <t>1334/QĐ-UBND 9/12/2020</t>
  </si>
  <si>
    <t>53/QĐ-UBND 14/01/2021</t>
  </si>
  <si>
    <t>988/QĐ-UBND 31/5/2021</t>
  </si>
  <si>
    <t>990/QĐ-UBND 31/5/2021</t>
  </si>
  <si>
    <t>1491/QĐ-UBND 30/12/2020</t>
  </si>
  <si>
    <t>1365/QĐ-UBND 30/7/2021</t>
  </si>
  <si>
    <t>1364/QĐ-UBND 30/7/2021</t>
  </si>
  <si>
    <t>985/QĐ-UBND 31/5/2021</t>
  </si>
  <si>
    <t>33/QĐ-UBND 08/01/2021</t>
  </si>
  <si>
    <t xml:space="preserve"> 748/QĐ-UBND 19/5/2021</t>
  </si>
  <si>
    <t xml:space="preserve"> 2064/QĐ-UBND 18/11/2021</t>
  </si>
  <si>
    <t>301 06/4/2011; 545/QĐ-UBND 05/7/2018; 568/QĐ-UBND 16/6/2020</t>
  </si>
  <si>
    <t>3044/QĐ-UBND 24/11/2021</t>
  </si>
  <si>
    <t>3052/QĐ-UBND 25/11/2021</t>
  </si>
  <si>
    <t>1705/QĐ-UBND 17/9/2021</t>
  </si>
  <si>
    <t>3135/QĐ-UBND 29/11/2021</t>
  </si>
  <si>
    <t>3140/QĐ-UBND 30/11/2021</t>
  </si>
  <si>
    <t>3142/QĐ-UBND 30/11/2021</t>
  </si>
  <si>
    <t>310/QĐ-UBND 11/4/2019; 1072/QĐ-UBND 19/10/2020</t>
  </si>
  <si>
    <t>629/QĐ-UBND 28/4/2021</t>
  </si>
  <si>
    <t>1103/QĐ-UBND 23/6/2021</t>
  </si>
  <si>
    <t>1102/QĐ-UBND 23/6/2021</t>
  </si>
  <si>
    <t>1826/QĐ-UBND 07/10/2021</t>
  </si>
  <si>
    <t>3071/QĐ-UBND 29/11/2021</t>
  </si>
  <si>
    <t>3072/QĐ-UBND 29/11/2021</t>
  </si>
  <si>
    <t>1791/QĐ-UBND 01/10/2021</t>
  </si>
  <si>
    <t>2093/QĐ-UBND 18/11/2021</t>
  </si>
  <si>
    <t>2063/QĐ-UBND 15/11/2021</t>
  </si>
  <si>
    <t>993/QĐ-UBND 30/10/2018</t>
  </si>
  <si>
    <t>3018/QĐ-UBND 22/11/2021</t>
  </si>
  <si>
    <t>2999/QĐ-UBND 18/11/2021</t>
  </si>
  <si>
    <t>2050/QĐ-UBND 12/11/2021</t>
  </si>
  <si>
    <t>1076/QĐ-UBND 29/10/2019</t>
  </si>
  <si>
    <t>2091/QĐ-UBND 18/11/2021</t>
  </si>
  <si>
    <t>3001/QĐ-UBND 19/11/2021</t>
  </si>
  <si>
    <t xml:space="preserve">2092/QĐUBND 19/11/2021  </t>
  </si>
  <si>
    <t xml:space="preserve">3004/QĐUBND 19/11/2021  </t>
  </si>
  <si>
    <t xml:space="preserve">3002/QĐUBND 19/11/2021  </t>
  </si>
  <si>
    <t xml:space="preserve">2089/QĐUBND 19/11/2021  </t>
  </si>
  <si>
    <t>2090/QĐUBND 18/11/2021</t>
  </si>
  <si>
    <t>Giải phóng mặt bằng, hỗ trợ tái định cư theo quy hoạch chi tiết Cảng hàng không Điện Biên giai đoạn đến năm 2020, định hướng đến năm 2030 (để thực hiện dự án Nâng cấp, cải tạo Cảng hàng không Điện Biên)</t>
  </si>
  <si>
    <t>Dự án: Hạ tầng kỹ thuật khung khu trụ sở cơ quan, khu công cộng, khu thương mại dịch vụ dọc trục đường 60m</t>
  </si>
  <si>
    <t>Xây dựng cơ sở hạ tầng kỹ thuật, giao thông nội thị Khu vực Trung tâm chính trị hành chính tỉnh Điện Biên</t>
  </si>
  <si>
    <t>Xây dựng các tòa nhà trụ sở Tỉnh ủy, Đoàn ĐBQH - HĐND - UBND tỉnh</t>
  </si>
  <si>
    <t>Xây dựng các tòa nhà trụ sở Ủy ban MTTQ Việt Nam, các sở, ban, ngành, đoàn thể tỉnh</t>
  </si>
  <si>
    <t>Vốn đầu tư trong cân đối ngân sách địa phương (không bao gồm đất, xổ số kiến thiết)</t>
  </si>
  <si>
    <t>1333/QĐ-UBND 04/12/2015; 2051/QĐ-UBND 12/11/2021</t>
  </si>
  <si>
    <t>799/QĐ-UBND 14/8/2020</t>
  </si>
  <si>
    <t>106/QĐ-UBND 13/02/2017; 3407/QĐ-UBND 31/12/2021</t>
  </si>
  <si>
    <t>83/NQ-HĐND  02/4/2022</t>
  </si>
  <si>
    <t>84/NQ-HĐND  02/4/2022</t>
  </si>
  <si>
    <t>85/NQ-HĐND  02/4/2022</t>
  </si>
  <si>
    <t>Dự phòng (10%)</t>
  </si>
  <si>
    <t>Dự án: Xây dựng khu, điểm tái định cư Khu trung tâm chính trị, hành chính tỉnh Điện Biên</t>
  </si>
  <si>
    <t>82/NQ-HĐND 02/4/2022</t>
  </si>
  <si>
    <t>C</t>
  </si>
  <si>
    <t>III.4</t>
  </si>
  <si>
    <t>Xây dựng điểm tái định cư số I mở rộng dự án Nâng cấp, cải tạo Cảng hàng không Điện Biên</t>
  </si>
  <si>
    <t>342/QĐ-UBND 16/02/2022</t>
  </si>
  <si>
    <t>III.5</t>
  </si>
  <si>
    <t>3180/QĐ-UBND 06/12/2021</t>
  </si>
  <si>
    <t>Xây dựng trường phổ thông DTBT tiểu học Chiềng Sơ, huyện Điện Biên Đông (giai đoạn 1)</t>
  </si>
  <si>
    <t>Xây dựng trường PTDT bán trú tiểu học xã Mường Đun, huyện Tủa Chùa</t>
  </si>
  <si>
    <t>Đầu tư trang thiết bị Trung tâm kiểm định chất lượng xây dựng tỉnh Điện Biên</t>
  </si>
  <si>
    <t>Cải tạo, sửa chữa các công trình; điểm di tích phục vụ Lễ kỷ niệm 70 năm Chiến thắng lịch sử Điện Biên Phủ</t>
  </si>
  <si>
    <t>880/QĐ-UBND 10/5/2022</t>
  </si>
  <si>
    <t>(5)</t>
  </si>
  <si>
    <t>Cải tao, sửa chữa TTYT thị xã Mường Lay</t>
  </si>
  <si>
    <t>1119/QĐ-UBND 30/10/2019; 92/QĐ-UBND 18/01/2022</t>
  </si>
  <si>
    <t xml:space="preserve">1487 QĐ-UB 17/03/2011; 1298/QĐ-UBND 25/10/2016
</t>
  </si>
  <si>
    <t>năm 2022 đã bố trí đủ trung hạn</t>
  </si>
  <si>
    <t>702/QĐ-UBND 27/7/2011; 672/QĐ-UBND 14/4/2022</t>
  </si>
  <si>
    <t>Dự án số hóa tài liệu lưu trữ lịch sử tỉnh Điện Biên</t>
  </si>
  <si>
    <t>San ủi mặt bằng, đường nội thị trung tâm huyện lỵ Nậm Pồ</t>
  </si>
  <si>
    <t>1077/QĐ-UBND 29/10/2019; 1725/QĐ-UBND 23/9/2021; 730/QĐ-UBND 28/4/2022</t>
  </si>
  <si>
    <t>Nâng cấp, sửa chữa Nhà khách Huyện ủy - HĐND và UBND huyện Tủa Chùa</t>
  </si>
  <si>
    <t>1656/QĐ-UBND 9/9/2021</t>
  </si>
  <si>
    <t>Hỗ trợ xây dựng trụ sở làm việc và công trình phụ trợ Hội Cựu chiến binh tỉnh</t>
  </si>
  <si>
    <t>NGÀNH/ LĨNH VỰC: QUỐC PHÒNG</t>
  </si>
  <si>
    <t>Đường ra biên giới Mường Nhà - Pha Lay - Mốc 130 kết hợp Kè bảo vệ chân Mốc 130, huyện Điện Biên</t>
  </si>
  <si>
    <t xml:space="preserve">NGÀNH/ LĨNH VỰC: AN NINH VÀ TRẬT TỰ, AN TOÀN XÃ HỘI </t>
  </si>
  <si>
    <t>NGÀNH/ LĨNH VỰC: GIÁO DỤC ĐT VÀ GIÁO DỤC NGHỀ NGHIỆP</t>
  </si>
  <si>
    <t>Trường Trung học cơ sở thị trấn Tuần Giáo, tỉnh Điện Biên</t>
  </si>
  <si>
    <t>IV</t>
  </si>
  <si>
    <t>NGÀNH/ LĨNH VỰC: KHOA HỌC CÔNG NGHỆ</t>
  </si>
  <si>
    <t>Dự án xây dựng nền tảng công nghệ thành phố thông minh tỉnh Điện Biên</t>
  </si>
  <si>
    <t>Xây dựng các cơ sở dữ liệu dùng chung tỉnh Điện Biên</t>
  </si>
  <si>
    <t>V</t>
  </si>
  <si>
    <t>NGÀNH/ LĨNH VỰC: Y TẾ, DÂN SỐ VÀ GIA ĐÌNH</t>
  </si>
  <si>
    <t xml:space="preserve">Bệnh viện đa khoa huyện Nậm Pồ - Giai đoạn II </t>
  </si>
  <si>
    <t>Giai đoạn II - Cải tạo nâng cấp BVĐK tỉnh giai đoạn II (từ 300 lên 500 GB)</t>
  </si>
  <si>
    <t>Xây nhà phục vụ các khoa chuyên môn và TTB của Trung tâm Kiểm soát bệnh tật tỉnh</t>
  </si>
  <si>
    <t>VI</t>
  </si>
  <si>
    <t>NGÀNH/ LĨNH VỰC: VĂN HÓA, THÔNG TIN</t>
  </si>
  <si>
    <t>Bảo tàng tỉnh Điện Biên</t>
  </si>
  <si>
    <t>VII</t>
  </si>
  <si>
    <t>NGÀNH/ LĨNH VỰC: PHÁT THANH, TRUYỀN HÌNH, THÔNG TẤN</t>
  </si>
  <si>
    <t>Xây dựng trụ sở làm việc kết hợp trung tâm kỹ thuật sản xuất chương trình phát thanh truyền hình</t>
  </si>
  <si>
    <t>VIII</t>
  </si>
  <si>
    <t>NGÀNH/ LĨNH VỰC: THỂ DỤC THỂ THAO</t>
  </si>
  <si>
    <t>Các hạng mục thuộc dự án tổng thể đầu tư xây dựng trung tâm thể dục thể thao tỉnh Điện Biên</t>
  </si>
  <si>
    <t>IX</t>
  </si>
  <si>
    <t>NGÀNH/ LĨNH VỰC: BẢO VỆ MÔI TRƯỜNG</t>
  </si>
  <si>
    <t>Quản lý đa thiên tai lưu vực sông Nậm Rốm nhằm bảo vệ dân sinh, thích ứng biến đổi khí hậu và phát triển kinh tế xã hôi, tỉnh Điện Biên</t>
  </si>
  <si>
    <t>Hồ Huổi Trạng Tai, huyện Điện Biên</t>
  </si>
  <si>
    <t>X</t>
  </si>
  <si>
    <t>NGÀNH/ LĨNH VỰC: CÁC HOẠT ĐỘNG KINH TẾ</t>
  </si>
  <si>
    <t>Dự án Nâng cấp đường cứu hộ, cứu nạn Nà Hỳ - Nà Bủng, huyện Mường Nhé (nay là huyện Nậm Pồ), tỉnh Điện Biên</t>
  </si>
  <si>
    <t>Dự án sắp xếp, bố trí ổn định dân cư vùng thiên tai bản Tin Tốc, xã Mường Lói, huyện Điện Biên, tỉnh Điện Biên</t>
  </si>
  <si>
    <t>Dự án sắp xếp ổn định dân cư biên giới Việt - Lào, bản Kêt Tinh, xã Mường Mươn, huyện Mường Chà</t>
  </si>
  <si>
    <t>Dự án sắp xếp, ổn định dân di cư tự do bản Huổi Cắn, xã Mường Toong, huyện Mường Nhé</t>
  </si>
  <si>
    <t>Hỗ trợ đồng bào dân tộc miền núi theo QĐ 2085/QĐ-TTg</t>
  </si>
  <si>
    <t>Hỗ trợ đồng bào dân tộc miền núi theo QĐ 2086/QĐ-TTg</t>
  </si>
  <si>
    <t>Dự án đầu tư nâng cao năng lực phòng cháy, chữa cháy rừng tỉnh Điện Biên giai đoạn 2016-2020</t>
  </si>
  <si>
    <t>Dự án Bảo vệ và phát triển rừng bền vững tỉnh Điện Biên giai đoạn 2021-2025</t>
  </si>
  <si>
    <t>Đầu tư xây dựng công trình đường Quảng Lâm - Huổi Lụ - Pá Mỳ.</t>
  </si>
  <si>
    <t>Đường Chà Nưa - Nậm Đích - mốc B4, huyện Mường Chà (nay là huyện Nậm Pồ)</t>
  </si>
  <si>
    <t>Đường Huổi Lèng - Ka Dí Nhè - Nậm Chua, huyện Mường Chà</t>
  </si>
  <si>
    <t>Dự án Đường giao thông kết nối các khu vực kinh tế trọng điểm thuộc vùng kinh tế động lực dọc trục QL 279 và QL 12, tỉnh Điện Biên</t>
  </si>
  <si>
    <t>Nâng cấp đường Đông Điện Biên (ĐT.147), huyện Điện Biên, tỉnh Điện Biên</t>
  </si>
  <si>
    <t>Cải tạo, nâng cấp ĐT.143 Noong Bua - Pú Nhi - Noong U - Na Son (Đoạn Nà Nghè - Pú Nhi - Noong U - Na Son)</t>
  </si>
  <si>
    <t>Đường Phì Nhừ - Phình Giàng - Pú Hồng - Mường Nhà tỉnh Điện Biên (Giai đoạn 2)</t>
  </si>
  <si>
    <t>Đường Phình Sáng - Mường Giàng (Quỳnh Nhai), huyện Tuần Giáo</t>
  </si>
  <si>
    <t>Nâng cấp đường dân sinh Hồng Sọt - Pá Sáng, huyện Mường Ảng</t>
  </si>
  <si>
    <t>Đường liên huyện Hua Ná - Pá Liếng (xã Ẳng Cang, H. Mường Ảng) đi Lọng Khẩu Cắm (xã Mường Phăng, H. Điện Biên).</t>
  </si>
  <si>
    <t>Nâng cấp tuyến đường Thị trấn - Sính Phình - Tả Phìn, huyện Tủa Chùa</t>
  </si>
  <si>
    <t>Nâng cấp Đường vào Đồn Biên phòng Thanh Luông 423 đến Mốc 104, xã Thanh Luông, huyện Điện Biên</t>
  </si>
  <si>
    <t>DA Nhà máy nước TT huyện Mường Ảng và TT huyện Nậm Pồ</t>
  </si>
  <si>
    <t>Đầu tư xây dựng Hệ thống đảm bảo an toàn an ninh thông tin mạng cho hệ thống mạng của các Sở, ngành, địa phương trên địa bàn tỉnh</t>
  </si>
  <si>
    <t>Quy hoạch tỉnh Điện Biên thời kỳ 2021-2030 tầm nhìn đến năm 2050</t>
  </si>
  <si>
    <t>Chương trình đô thị miền núi phía Bắc - thành phố Điện Biên Phủ</t>
  </si>
  <si>
    <t>XI</t>
  </si>
  <si>
    <t>NGÀNH/ LĨNH VỰC: HOẠT ĐỘNG CỦA CƠ QUAN QLNN</t>
  </si>
  <si>
    <t>Trụ sở làm việc Huyện ủy Nậm Pồ, huyện Nậm Pồ, tỉnh Điện Biên</t>
  </si>
  <si>
    <t>Trụ sở làm việc HĐND - UBND huyện Nậm Pồ, tỉnh Điên Biên</t>
  </si>
  <si>
    <t>Nhà khách tỉnh Điện Biên</t>
  </si>
  <si>
    <t>XII</t>
  </si>
  <si>
    <t>NGÀNH/ LĨNH VỰC: XÃ HỘI</t>
  </si>
  <si>
    <t>XIII</t>
  </si>
  <si>
    <t>CÁC NHIỆM VỤ, CHƯƠNG TRÌNH, DỰ ÁN KHÁC THEO QUY ĐỊNH CỦA PHÁP LUẬT</t>
  </si>
  <si>
    <t>1260/QĐ-UBND 12/10/2016; 312/QĐ-UBND 31/5/2021</t>
  </si>
  <si>
    <t>1604/QĐ-UBND 30/10/2017; 1032/QĐ-UBND 24/10/2019; 266/QĐ-UBND 08/3/2021</t>
  </si>
  <si>
    <t>992/QĐ-UBND 31/5/2021</t>
  </si>
  <si>
    <t>3010/QĐ-UBND 19/11/2021</t>
  </si>
  <si>
    <t>3009/QĐ-UBND 19/11/2021</t>
  </si>
  <si>
    <t>514/QĐ-UBND 25/6/2018; 964/QĐ-UBND 23/9/2020</t>
  </si>
  <si>
    <t>1343/QĐ-UBND 9/11/2010; 1114/QĐ-UBND 30/10/2017; 489/QĐ-UBND 27/5/2020; 1206/QĐ-UBND 19/11/2020; QĐ 648/QĐ-UBND 10/4/2022</t>
  </si>
  <si>
    <t>3172/QĐ-UBND 06/12/2021</t>
  </si>
  <si>
    <t>1770/QĐ-UBND 30/9/2021</t>
  </si>
  <si>
    <t>861/QĐ-UBND 28/5/2021</t>
  </si>
  <si>
    <t>322/QĐ-UBND 15/4/2011; 156/QĐ-UBND 05/02/2021; 3383/QĐ-UBND 31/12/2021</t>
  </si>
  <si>
    <t>933/QĐ-UBND 29/9/2019; QĐ 443 15/5/2020; 3240a/QĐ-UBND 14/12/2021</t>
  </si>
  <si>
    <t>932/QĐ-UBND 29/9/2019</t>
  </si>
  <si>
    <t>592/QĐ-UBND 23/6/2020; 604a/QĐ-UBND 26/6/2020</t>
  </si>
  <si>
    <t>1250/QĐ-UBND 28/12/2018; 120/QĐ-UBND 20/1/2022</t>
  </si>
  <si>
    <t xml:space="preserve">206/QĐ-UBND ngày 06/3/2020; 646/QĐ-UBND ngày 10/4/2022; </t>
  </si>
  <si>
    <t>945/QĐ-UBND 28/5/2021</t>
  </si>
  <si>
    <t>956/QĐ-UBND ngày 27/10/2017; 572/QĐ-UBND ngày 14/6/2019</t>
  </si>
  <si>
    <t>516/QĐ-UBND 03/6/2011; 636/QĐ-UBND 08/4/2022</t>
  </si>
  <si>
    <t>233/QĐ-UBND 01/3/2010; 635/QĐ-UBND 8/4/2022</t>
  </si>
  <si>
    <t>984/QĐ-UBND 31/5/2021; 1816/QĐ-UBND 06/10/2021</t>
  </si>
  <si>
    <t>986/QĐ-UBND 31/5/2021</t>
  </si>
  <si>
    <t>774/QĐ-UBND 24/5/2021</t>
  </si>
  <si>
    <t>3159/QĐ-UBND 6/12/2021</t>
  </si>
  <si>
    <t>3160/QĐ-UBND 6/12/2021</t>
  </si>
  <si>
    <t>840/QĐ-UBND 28/5/2021</t>
  </si>
  <si>
    <t>841/QĐ-UBND 28/5/2021</t>
  </si>
  <si>
    <t>976/QĐ-UBND 30/5/2021</t>
  </si>
  <si>
    <t>1340/QĐ-UBND 28/10/2016; 357/QĐ-UBND 24/4/2018; 1276/QĐ-UBND 19/7/2021</t>
  </si>
  <si>
    <t>3008/QĐ-UBND 19/11/2021</t>
  </si>
  <si>
    <t>461/QĐ-UBND 5/4/2021; 3027/QĐ-UBND 22/11/2021</t>
  </si>
  <si>
    <t>1077/QĐ-UBND 29/10/2019; 730/QĐ-UBND ngày 28/4/2022</t>
  </si>
  <si>
    <t xml:space="preserve">1186/QĐ-UBND 30/10/2015; </t>
  </si>
  <si>
    <t>977/QĐ-UBND 30/5/2021</t>
  </si>
  <si>
    <t>978/QĐ-UBND 30/5/2021</t>
  </si>
  <si>
    <t>LG vốn NSĐP</t>
  </si>
  <si>
    <t>Bảo tồn tôn tạo khu trung tâm đề kháng Him Lam</t>
  </si>
  <si>
    <t>Khoanh vùng bảo vệ, cắm mốc, giải phóng mặt bằng, cấp Giấy chứng nhận quyền sử dụng đất các điểm di tích thuộc Di tích Chiến trường Điện Biên Phủ</t>
  </si>
  <si>
    <t>Đầu tư xây dựng hạ tầng kỹ thuật Cụm công nghiệp hỗ hợp xã Ẳng Tở, huyện Mường Ảng, tỉnh Điện Biên</t>
  </si>
  <si>
    <t>Đường từ QL279 đi bản Mánh Đanh, xã Ẳng Cang, huyện Mường Ảng</t>
  </si>
  <si>
    <t>Nâng cấp đường QL6 – TT xã Rạng Đông - TT xã Phình Sáng – Phảng Củ, huyện Tuần Giáo.</t>
  </si>
  <si>
    <t>Nâng cấp đường giao thông từ bản Xôm đi bản mốc C5 xã Phu Luông, huyện Điện Biên</t>
  </si>
  <si>
    <t>Dự án di dân tái định cư thủy điện Sơn La, tỉnh Điện Biên</t>
  </si>
  <si>
    <t>Dự án ổn định dân cư, phát triển kinh tế xã hội vùng tái định cư thủy điện Sơn La trên địa bàn tỉnh Điện Biên</t>
  </si>
  <si>
    <t xml:space="preserve">Dự án Đầu tư kết cấu hạ tầng thuộc Đề án sắp xếp ổn định dân cư, phát triển KT-XH bảo đảm QPAN huyện Mường Nhé, tỉnh Điện Biên </t>
  </si>
  <si>
    <t>Môi trường</t>
  </si>
  <si>
    <t>a)</t>
  </si>
  <si>
    <t xml:space="preserve">Dự án mở rộng quy mô vệ sinh và nước sạch nông thôn dựa trên kết quả </t>
  </si>
  <si>
    <t>Các công trình công cộng tại đô thị</t>
  </si>
  <si>
    <t>WB</t>
  </si>
  <si>
    <t>AFD</t>
  </si>
  <si>
    <t>170/QĐ-TTg ngày 04/2/2021</t>
  </si>
  <si>
    <t>189/QĐ-TTg ngày 25/01/2014; 370/QĐ-BXD ngày 16/4/2014</t>
  </si>
  <si>
    <t>Cấp nước, thoát nước</t>
  </si>
  <si>
    <t>Nâng cấp hệ thống cấp nước tại địa phương đảm bảo an ninh nước sạch cho người dân khu vực kho khăn xã Thanh Nưa và xã Hua Thanh, huyện Điện Biên, tỉnh Điện Biên sử dụng vốn Quỹ đặc biệt Hợp tác Mê Công - Lan Thương</t>
  </si>
  <si>
    <t>1906/QĐ-UBND ngày 19/10/2021</t>
  </si>
  <si>
    <t>Dự án khởi công mới năm 2023</t>
  </si>
  <si>
    <t>Lấy bằng số dự kiến năm 2023 được thông qua tại NQ số 46/NQ-HĐND, 1787/QĐ-UBND</t>
  </si>
  <si>
    <t>Lấy bằng số dự kiến năm 2023 được thông qua tại NQ số 88/NQ-HĐND, 692/QĐ-UBND</t>
  </si>
  <si>
    <t>Biểu số 1</t>
  </si>
  <si>
    <t>Biểu số 2</t>
  </si>
  <si>
    <t>Biểu số 3</t>
  </si>
  <si>
    <t>Biểu số 4</t>
  </si>
  <si>
    <t>Tổng hợp trên nhu cầu đề xuất của các CĐT (màu đỏ)</t>
  </si>
  <si>
    <t>tỷ lệ GN (K có tiền đất)</t>
  </si>
  <si>
    <t>TL GN (có tiền đất)</t>
  </si>
  <si>
    <t>Ước GN</t>
  </si>
  <si>
    <t>nhu cầu 23 so vơi 22</t>
  </si>
  <si>
    <t>643/QĐ-UBND 8/4/2022</t>
  </si>
  <si>
    <t>c)</t>
  </si>
  <si>
    <t>Vốn Chương trình mục tiêu quốc gia</t>
  </si>
  <si>
    <t>Chương trình mục tiêu quốc gia phát triển kinh tế - xã hội vùng đồng bào dân tộc thiểu số và miền núi</t>
  </si>
  <si>
    <t>Chương trình mục tiêu quốc gia giảm nghèo bền vững</t>
  </si>
  <si>
    <t>Chương trình mục tiêu quốc gia xây dựng nông thôn mới</t>
  </si>
  <si>
    <t>Chi tiết dự kiến sau khi được HĐND tỉnh thông qua kế hoạch trung hạn</t>
  </si>
  <si>
    <t>Chưa đ/c dự án</t>
  </si>
  <si>
    <t>Kè chống sạt lở khu dân cư, đất sản xuất xã Búng Lao, huyện Mường Ảng</t>
  </si>
  <si>
    <t>Kè chống sạt lở suối Huổi Luông, thôn bản Hột, xã Mường Đun, huyện Tủa Chùa</t>
  </si>
  <si>
    <t>865/QĐ-UBND ngày 28/5/2021</t>
  </si>
  <si>
    <t>864/QĐ-UBND ngày 28/5/2021</t>
  </si>
  <si>
    <t>Hệ thống kênh nội đồng công trình hồ Nậm Ngám - Pú Nhi, huyện Điện Biên Đông</t>
  </si>
  <si>
    <t>863/QĐ-UBND  28/5/2021</t>
  </si>
  <si>
    <t>1116/QĐ-UBND ngày 30/10/2017; 843/QĐ-UBND ngày 05/5/2022</t>
  </si>
  <si>
    <t>(Kèm theo Nghị quyết số             /NQ-HĐND ngày        tháng       năm 2022 của HĐND tỉnh Điện Biên)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</si>
</sst>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V_N_D_-;\-* #,##0.00\ _V_N_D_-;_-* &quot;-&quot;??\ _V_N_D_-;_-@_-"/>
    <numFmt numFmtId="181" formatCode="#,##0;[Red]#,##0"/>
    <numFmt numFmtId="182" formatCode="#,##0.0"/>
    <numFmt numFmtId="183" formatCode="_(* #,##0_);_(* \(#,##0\);_(* &quot;-&quot;??_);_(@_)"/>
    <numFmt numFmtId="184" formatCode="_-* #,##0\ _₫_-;\-* #,##0\ _₫_-;_-* &quot;-&quot;??\ _₫_-;_-@_-"/>
    <numFmt numFmtId="185" formatCode="0.000000"/>
    <numFmt numFmtId="186" formatCode="0.00000"/>
    <numFmt numFmtId="187" formatCode="0.0000"/>
    <numFmt numFmtId="188" formatCode="0.000"/>
    <numFmt numFmtId="189" formatCode="0.0"/>
  </numFmts>
  <fonts count="82">
    <font>
      <sz val="11"/>
      <color theme="1"/>
      <name val="Calibri"/>
      <family val="2"/>
    </font>
    <font>
      <sz val="11"/>
      <color indexed="8"/>
      <name val="Calibri"/>
      <family val="2"/>
    </font>
    <font>
      <sz val="10"/>
      <name val="Arial"/>
      <family val="2"/>
    </font>
    <font>
      <i/>
      <sz val="14"/>
      <name val="Times New Roman"/>
      <family val="1"/>
    </font>
    <font>
      <b/>
      <sz val="14"/>
      <name val="Times New Roman"/>
      <family val="1"/>
    </font>
    <font>
      <b/>
      <i/>
      <sz val="14"/>
      <name val="Times New Roman"/>
      <family val="1"/>
    </font>
    <font>
      <b/>
      <sz val="16"/>
      <name val="Times New Roman"/>
      <family val="1"/>
    </font>
    <font>
      <sz val="14"/>
      <name val="Times New Roman"/>
      <family val="1"/>
    </font>
    <font>
      <sz val="14"/>
      <color indexed="9"/>
      <name val="Times New Roman"/>
      <family val="1"/>
    </font>
    <font>
      <sz val="14"/>
      <color indexed="8"/>
      <name val="Calibri"/>
      <family val="2"/>
    </font>
    <font>
      <sz val="14"/>
      <color indexed="8"/>
      <name val="Times New Roman"/>
      <family val="1"/>
    </font>
    <font>
      <i/>
      <sz val="16"/>
      <name val="Times New Roman"/>
      <family val="1"/>
    </font>
    <font>
      <sz val="8"/>
      <name val="Calibri"/>
      <family val="2"/>
    </font>
    <font>
      <b/>
      <sz val="14"/>
      <color indexed="8"/>
      <name val="Times New Roman"/>
      <family val="1"/>
    </font>
    <font>
      <sz val="12"/>
      <name val=".VnTime"/>
      <family val="2"/>
    </font>
    <font>
      <sz val="11"/>
      <color indexed="8"/>
      <name val="Helvetica Neue"/>
      <family val="0"/>
    </font>
    <font>
      <b/>
      <i/>
      <sz val="14"/>
      <color indexed="8"/>
      <name val="Times New Roman"/>
      <family val="1"/>
    </font>
    <font>
      <i/>
      <sz val="14"/>
      <color indexed="8"/>
      <name val="Times New Roman"/>
      <family val="1"/>
    </font>
    <font>
      <b/>
      <i/>
      <sz val="16"/>
      <name val="Times New Roman"/>
      <family val="1"/>
    </font>
    <font>
      <b/>
      <vertAlign val="superscript"/>
      <sz val="14"/>
      <name val="Times New Roman"/>
      <family val="1"/>
    </font>
    <font>
      <sz val="12"/>
      <name val="Times New Roman"/>
      <family val="1"/>
    </font>
    <font>
      <b/>
      <sz val="12"/>
      <name val="Times New Roman"/>
      <family val="1"/>
    </font>
    <font>
      <b/>
      <i/>
      <sz val="12"/>
      <name val="Times New Roman"/>
      <family val="1"/>
    </font>
    <font>
      <sz val="10"/>
      <name val="Times New Roman"/>
      <family val="1"/>
    </font>
    <font>
      <b/>
      <i/>
      <sz val="10"/>
      <name val="Times New Roman"/>
      <family val="1"/>
    </font>
    <font>
      <b/>
      <sz val="10"/>
      <name val="Times New Roman"/>
      <family val="1"/>
    </font>
    <font>
      <i/>
      <sz val="12"/>
      <name val="Times New Roman"/>
      <family val="1"/>
    </font>
    <font>
      <b/>
      <sz val="11"/>
      <name val="Times New Roman"/>
      <family val="1"/>
    </font>
    <font>
      <sz val="11"/>
      <name val="Times New Roman"/>
      <family val="1"/>
    </font>
    <font>
      <sz val="9"/>
      <name val="Tahoma"/>
      <family val="2"/>
    </font>
    <font>
      <b/>
      <sz val="9"/>
      <name val="Tahoma"/>
      <family val="2"/>
    </font>
    <font>
      <b/>
      <sz val="14"/>
      <name val="Calibri"/>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1"/>
    </font>
    <font>
      <sz val="12"/>
      <color indexed="10"/>
      <name val="Times New Roman"/>
      <family val="1"/>
    </font>
    <font>
      <sz val="10"/>
      <color indexed="10"/>
      <name val="Times New Roman"/>
      <family val="1"/>
    </font>
    <font>
      <b/>
      <i/>
      <sz val="14"/>
      <color indexed="10"/>
      <name val="Times New Roman"/>
      <family val="1"/>
    </font>
    <font>
      <b/>
      <i/>
      <sz val="10"/>
      <color indexed="10"/>
      <name val="Times New Roman"/>
      <family val="1"/>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2"/>
    </font>
    <font>
      <sz val="14"/>
      <color rgb="FFFF0000"/>
      <name val="Times New Roman"/>
      <family val="1"/>
    </font>
    <font>
      <sz val="12"/>
      <color rgb="FFFF0000"/>
      <name val="Times New Roman"/>
      <family val="1"/>
    </font>
    <font>
      <sz val="10"/>
      <color rgb="FFFF0000"/>
      <name val="Times New Roman"/>
      <family val="1"/>
    </font>
    <font>
      <b/>
      <i/>
      <sz val="14"/>
      <color rgb="FFFF0000"/>
      <name val="Times New Roman"/>
      <family val="1"/>
    </font>
    <font>
      <b/>
      <i/>
      <sz val="10"/>
      <color rgb="FFFF0000"/>
      <name val="Times New Roman"/>
      <family val="1"/>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color indexed="63"/>
      </left>
      <right>
        <color indexed="63"/>
      </right>
      <top>
        <color indexed="63"/>
      </top>
      <bottom style="thin"/>
    </border>
    <border>
      <left style="thin"/>
      <right style="thin"/>
      <top/>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7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1" applyNumberFormat="0" applyAlignment="0" applyProtection="0"/>
    <xf numFmtId="0" fontId="69" fillId="0" borderId="6" applyNumberFormat="0" applyFill="0" applyAlignment="0" applyProtection="0"/>
    <xf numFmtId="0" fontId="70"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15" fillId="0" borderId="0" applyNumberFormat="0" applyFill="0" applyBorder="0" applyProtection="0">
      <alignment vertical="top"/>
    </xf>
    <xf numFmtId="0" fontId="14" fillId="0" borderId="0">
      <alignment/>
      <protection/>
    </xf>
    <xf numFmtId="0" fontId="1" fillId="0" borderId="0">
      <alignment/>
      <protection/>
    </xf>
    <xf numFmtId="0" fontId="2" fillId="0" borderId="0">
      <alignment/>
      <protection/>
    </xf>
    <xf numFmtId="0" fontId="1" fillId="31" borderId="7" applyNumberFormat="0" applyFont="0" applyAlignment="0" applyProtection="0"/>
    <xf numFmtId="0" fontId="71"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73">
    <xf numFmtId="0" fontId="0" fillId="0" borderId="0" xfId="0" applyFont="1" applyAlignment="1">
      <alignment/>
    </xf>
    <xf numFmtId="1" fontId="3" fillId="0" borderId="0" xfId="69" applyNumberFormat="1" applyFont="1" applyFill="1" applyAlignment="1">
      <alignment vertical="center"/>
      <protection/>
    </xf>
    <xf numFmtId="1" fontId="4" fillId="0" borderId="0" xfId="69" applyNumberFormat="1" applyFont="1" applyFill="1" applyAlignment="1">
      <alignment vertical="center"/>
      <protection/>
    </xf>
    <xf numFmtId="1" fontId="5" fillId="0" borderId="0" xfId="69" applyNumberFormat="1" applyFont="1" applyFill="1" applyAlignment="1">
      <alignment vertical="center"/>
      <protection/>
    </xf>
    <xf numFmtId="1" fontId="7" fillId="0" borderId="0" xfId="69" applyNumberFormat="1" applyFont="1" applyFill="1" applyAlignment="1">
      <alignment vertical="center"/>
      <protection/>
    </xf>
    <xf numFmtId="1" fontId="8" fillId="0" borderId="0" xfId="69" applyNumberFormat="1" applyFont="1" applyFill="1" applyAlignment="1">
      <alignment vertical="center"/>
      <protection/>
    </xf>
    <xf numFmtId="3" fontId="7" fillId="0" borderId="0" xfId="69" applyNumberFormat="1" applyFont="1" applyBorder="1" applyAlignment="1">
      <alignment horizontal="center" vertical="center" wrapText="1"/>
      <protection/>
    </xf>
    <xf numFmtId="3" fontId="7" fillId="0" borderId="10" xfId="69" applyNumberFormat="1" applyFont="1" applyFill="1" applyBorder="1" applyAlignment="1" quotePrefix="1">
      <alignment horizontal="center" vertical="center" wrapText="1"/>
      <protection/>
    </xf>
    <xf numFmtId="3" fontId="7" fillId="0" borderId="0" xfId="69" applyNumberFormat="1" applyFont="1" applyFill="1" applyBorder="1" applyAlignment="1">
      <alignment vertical="center" wrapText="1"/>
      <protection/>
    </xf>
    <xf numFmtId="1" fontId="7" fillId="0" borderId="0" xfId="69" applyNumberFormat="1" applyFont="1" applyFill="1" applyBorder="1" applyAlignment="1">
      <alignment vertical="center" wrapText="1"/>
      <protection/>
    </xf>
    <xf numFmtId="1" fontId="7" fillId="0" borderId="0" xfId="69" applyNumberFormat="1" applyFont="1" applyFill="1" applyBorder="1" applyAlignment="1">
      <alignment horizontal="center" vertical="center" wrapText="1"/>
      <protection/>
    </xf>
    <xf numFmtId="1" fontId="7" fillId="0" borderId="0" xfId="69" applyNumberFormat="1" applyFont="1" applyFill="1" applyBorder="1" applyAlignment="1">
      <alignment horizontal="right" vertical="center"/>
      <protection/>
    </xf>
    <xf numFmtId="1" fontId="7" fillId="0" borderId="0" xfId="69" applyNumberFormat="1" applyFont="1" applyFill="1" applyAlignment="1">
      <alignment horizontal="center" vertical="center"/>
      <protection/>
    </xf>
    <xf numFmtId="1" fontId="7" fillId="0" borderId="0" xfId="69" applyNumberFormat="1" applyFont="1" applyFill="1" applyAlignment="1">
      <alignment horizontal="left" vertical="center" wrapText="1"/>
      <protection/>
    </xf>
    <xf numFmtId="1" fontId="7" fillId="0" borderId="0" xfId="69" applyNumberFormat="1" applyFont="1" applyFill="1" applyAlignment="1">
      <alignment horizontal="right" vertical="center"/>
      <protection/>
    </xf>
    <xf numFmtId="1" fontId="7" fillId="0" borderId="0" xfId="69" applyNumberFormat="1" applyFont="1" applyFill="1" applyAlignment="1">
      <alignment vertical="center" wrapText="1"/>
      <protection/>
    </xf>
    <xf numFmtId="1" fontId="7" fillId="0" borderId="0" xfId="69" applyNumberFormat="1" applyFont="1" applyFill="1" applyAlignment="1">
      <alignment horizontal="center" vertical="center" wrapText="1"/>
      <protection/>
    </xf>
    <xf numFmtId="49" fontId="7" fillId="0" borderId="10" xfId="69" applyNumberFormat="1" applyFont="1" applyFill="1" applyBorder="1" applyAlignment="1" quotePrefix="1">
      <alignment horizontal="center" vertical="center" wrapText="1"/>
      <protection/>
    </xf>
    <xf numFmtId="49" fontId="7" fillId="0" borderId="0" xfId="69" applyNumberFormat="1" applyFont="1" applyFill="1" applyBorder="1" applyAlignment="1">
      <alignment horizontal="center" vertical="center"/>
      <protection/>
    </xf>
    <xf numFmtId="49" fontId="7" fillId="0" borderId="0" xfId="69" applyNumberFormat="1" applyFont="1" applyFill="1" applyAlignment="1">
      <alignment horizontal="center" vertical="center"/>
      <protection/>
    </xf>
    <xf numFmtId="49" fontId="7" fillId="0" borderId="0" xfId="69" applyNumberFormat="1" applyFont="1" applyFill="1" applyAlignment="1">
      <alignment vertical="center"/>
      <protection/>
    </xf>
    <xf numFmtId="3" fontId="4" fillId="0" borderId="0" xfId="69" applyNumberFormat="1" applyFont="1" applyFill="1" applyBorder="1" applyAlignment="1">
      <alignment vertical="center" wrapText="1"/>
      <protection/>
    </xf>
    <xf numFmtId="3" fontId="3" fillId="0" borderId="10" xfId="69" applyNumberFormat="1" applyFont="1" applyFill="1" applyBorder="1" applyAlignment="1">
      <alignment horizontal="center" vertical="center" wrapText="1"/>
      <protection/>
    </xf>
    <xf numFmtId="3" fontId="4" fillId="0" borderId="10" xfId="69" applyNumberFormat="1" applyFont="1" applyFill="1" applyBorder="1" applyAlignment="1" quotePrefix="1">
      <alignment horizontal="center" vertical="center" wrapText="1"/>
      <protection/>
    </xf>
    <xf numFmtId="3" fontId="4" fillId="0" borderId="10" xfId="69" applyNumberFormat="1" applyFont="1" applyFill="1" applyBorder="1" applyAlignment="1">
      <alignment horizontal="center" vertical="center" wrapText="1"/>
      <protection/>
    </xf>
    <xf numFmtId="1" fontId="4" fillId="0" borderId="10" xfId="69" applyNumberFormat="1" applyFont="1" applyFill="1" applyBorder="1" applyAlignment="1">
      <alignment horizontal="center" vertical="center"/>
      <protection/>
    </xf>
    <xf numFmtId="1" fontId="4" fillId="0" borderId="10" xfId="69" applyNumberFormat="1" applyFont="1" applyFill="1" applyBorder="1" applyAlignment="1">
      <alignment horizontal="left" vertical="center" wrapText="1"/>
      <protection/>
    </xf>
    <xf numFmtId="1" fontId="7" fillId="0" borderId="10" xfId="69" applyNumberFormat="1" applyFont="1" applyFill="1" applyBorder="1" applyAlignment="1">
      <alignment horizontal="center" vertical="center" wrapText="1"/>
      <protection/>
    </xf>
    <xf numFmtId="1" fontId="7" fillId="0" borderId="10" xfId="69" applyNumberFormat="1" applyFont="1" applyFill="1" applyBorder="1" applyAlignment="1">
      <alignment horizontal="right" vertical="center"/>
      <protection/>
    </xf>
    <xf numFmtId="1" fontId="7" fillId="0" borderId="10" xfId="69" applyNumberFormat="1" applyFont="1" applyFill="1" applyBorder="1" applyAlignment="1" quotePrefix="1">
      <alignment horizontal="center" vertical="center"/>
      <protection/>
    </xf>
    <xf numFmtId="1" fontId="7" fillId="0" borderId="10" xfId="69" applyNumberFormat="1" applyFont="1" applyFill="1" applyBorder="1" applyAlignment="1">
      <alignment vertical="center" wrapText="1"/>
      <protection/>
    </xf>
    <xf numFmtId="1" fontId="7" fillId="0" borderId="10" xfId="69" applyNumberFormat="1" applyFont="1" applyFill="1" applyBorder="1" applyAlignment="1">
      <alignment horizontal="center" vertical="center"/>
      <protection/>
    </xf>
    <xf numFmtId="1" fontId="7" fillId="0" borderId="10" xfId="69" applyNumberFormat="1" applyFont="1" applyFill="1" applyBorder="1" applyAlignment="1" quotePrefix="1">
      <alignment vertical="center" wrapText="1"/>
      <protection/>
    </xf>
    <xf numFmtId="0" fontId="7" fillId="0" borderId="10" xfId="69" applyNumberFormat="1" applyFont="1" applyFill="1" applyBorder="1" applyAlignment="1">
      <alignment horizontal="center" vertical="center" wrapText="1"/>
      <protection/>
    </xf>
    <xf numFmtId="0" fontId="13" fillId="0" borderId="0" xfId="0" applyFont="1" applyAlignment="1">
      <alignment vertical="center" wrapText="1"/>
    </xf>
    <xf numFmtId="49" fontId="4" fillId="0" borderId="10" xfId="69" applyNumberFormat="1" applyFont="1" applyFill="1" applyBorder="1" applyAlignment="1">
      <alignment horizontal="center" vertical="center"/>
      <protection/>
    </xf>
    <xf numFmtId="1" fontId="4" fillId="0" borderId="10" xfId="69" applyNumberFormat="1" applyFont="1" applyFill="1" applyBorder="1" applyAlignment="1">
      <alignment vertical="center" wrapText="1"/>
      <protection/>
    </xf>
    <xf numFmtId="1" fontId="4" fillId="0" borderId="10" xfId="69" applyNumberFormat="1" applyFont="1" applyFill="1" applyBorder="1" applyAlignment="1">
      <alignment horizontal="center" vertical="center" wrapText="1"/>
      <protection/>
    </xf>
    <xf numFmtId="1" fontId="4" fillId="0" borderId="10" xfId="69" applyNumberFormat="1" applyFont="1" applyFill="1" applyBorder="1" applyAlignment="1">
      <alignment horizontal="right" vertical="center"/>
      <protection/>
    </xf>
    <xf numFmtId="49" fontId="5" fillId="0" borderId="10" xfId="69" applyNumberFormat="1" applyFont="1" applyFill="1" applyBorder="1" applyAlignment="1">
      <alignment horizontal="center" vertical="center"/>
      <protection/>
    </xf>
    <xf numFmtId="1" fontId="5" fillId="0" borderId="10" xfId="69" applyNumberFormat="1" applyFont="1" applyFill="1" applyBorder="1" applyAlignment="1">
      <alignment vertical="center" wrapText="1"/>
      <protection/>
    </xf>
    <xf numFmtId="1" fontId="5" fillId="0" borderId="10" xfId="69" applyNumberFormat="1" applyFont="1" applyFill="1" applyBorder="1" applyAlignment="1">
      <alignment horizontal="center" vertical="center" wrapText="1"/>
      <protection/>
    </xf>
    <xf numFmtId="1" fontId="5" fillId="0" borderId="10" xfId="69" applyNumberFormat="1" applyFont="1" applyFill="1" applyBorder="1" applyAlignment="1">
      <alignment horizontal="right" vertical="center"/>
      <protection/>
    </xf>
    <xf numFmtId="49" fontId="7" fillId="0" borderId="10" xfId="69" applyNumberFormat="1" applyFont="1" applyFill="1" applyBorder="1" applyAlignment="1">
      <alignment horizontal="center" vertical="center"/>
      <protection/>
    </xf>
    <xf numFmtId="49" fontId="7" fillId="0" borderId="11" xfId="69" applyNumberFormat="1" applyFont="1" applyFill="1" applyBorder="1" applyAlignment="1">
      <alignment horizontal="center" vertical="center"/>
      <protection/>
    </xf>
    <xf numFmtId="1" fontId="7" fillId="0" borderId="11" xfId="69" applyNumberFormat="1" applyFont="1" applyFill="1" applyBorder="1" applyAlignment="1">
      <alignment vertical="center" wrapText="1"/>
      <protection/>
    </xf>
    <xf numFmtId="1" fontId="7" fillId="0" borderId="11" xfId="69" applyNumberFormat="1" applyFont="1" applyFill="1" applyBorder="1" applyAlignment="1">
      <alignment horizontal="center" vertical="center" wrapText="1"/>
      <protection/>
    </xf>
    <xf numFmtId="1" fontId="7" fillId="0" borderId="11" xfId="69" applyNumberFormat="1" applyFont="1" applyFill="1" applyBorder="1" applyAlignment="1">
      <alignment horizontal="right" vertical="center"/>
      <protection/>
    </xf>
    <xf numFmtId="49" fontId="4" fillId="0" borderId="10" xfId="69" applyNumberFormat="1" applyFont="1" applyFill="1" applyBorder="1" applyAlignment="1">
      <alignment horizontal="center" vertical="center" wrapText="1"/>
      <protection/>
    </xf>
    <xf numFmtId="3" fontId="4" fillId="0" borderId="10" xfId="69" applyNumberFormat="1" applyFont="1" applyFill="1" applyBorder="1" applyAlignment="1">
      <alignment horizontal="left" vertical="center" wrapText="1"/>
      <protection/>
    </xf>
    <xf numFmtId="1" fontId="7" fillId="0" borderId="0" xfId="69" applyNumberFormat="1" applyFont="1" applyFill="1" applyBorder="1" applyAlignment="1">
      <alignment vertical="center"/>
      <protection/>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49" fontId="13" fillId="0" borderId="10" xfId="0" applyNumberFormat="1" applyFont="1" applyBorder="1" applyAlignment="1">
      <alignment vertical="center" wrapText="1"/>
    </xf>
    <xf numFmtId="49" fontId="10" fillId="0" borderId="10" xfId="0" applyNumberFormat="1" applyFont="1" applyBorder="1" applyAlignment="1">
      <alignment vertical="center" wrapText="1"/>
    </xf>
    <xf numFmtId="49" fontId="10" fillId="0" borderId="10" xfId="0" applyNumberFormat="1" applyFont="1" applyBorder="1" applyAlignment="1" quotePrefix="1">
      <alignment vertical="center" wrapText="1"/>
    </xf>
    <xf numFmtId="0" fontId="13" fillId="0" borderId="10" xfId="0" applyFont="1" applyBorder="1" applyAlignment="1">
      <alignment horizontal="left" vertical="center" wrapText="1"/>
    </xf>
    <xf numFmtId="49" fontId="4" fillId="0" borderId="0" xfId="69" applyNumberFormat="1" applyFont="1" applyFill="1" applyAlignment="1">
      <alignment vertical="center"/>
      <protection/>
    </xf>
    <xf numFmtId="1" fontId="4" fillId="0" borderId="0" xfId="69" applyNumberFormat="1" applyFont="1" applyFill="1" applyAlignment="1">
      <alignment horizontal="right" vertical="center"/>
      <protection/>
    </xf>
    <xf numFmtId="0" fontId="75" fillId="0" borderId="0" xfId="0" applyFont="1" applyAlignment="1">
      <alignment vertical="center" wrapText="1" readingOrder="1"/>
    </xf>
    <xf numFmtId="0" fontId="10" fillId="0" borderId="0" xfId="0" applyFont="1" applyAlignment="1">
      <alignment vertical="center" wrapText="1"/>
    </xf>
    <xf numFmtId="0" fontId="10" fillId="0" borderId="0" xfId="0" applyFont="1" applyBorder="1" applyAlignment="1">
      <alignment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10" fillId="0" borderId="10" xfId="0" applyFont="1" applyBorder="1" applyAlignment="1">
      <alignment vertical="center" wrapText="1"/>
    </xf>
    <xf numFmtId="0" fontId="10" fillId="0" borderId="10" xfId="0" applyFont="1" applyBorder="1" applyAlignment="1" quotePrefix="1">
      <alignment horizontal="center" vertical="center" wrapText="1"/>
    </xf>
    <xf numFmtId="0" fontId="10" fillId="0" borderId="10" xfId="0" applyFont="1" applyBorder="1" applyAlignment="1" quotePrefix="1">
      <alignment horizontal="center" vertical="center" wrapText="1"/>
    </xf>
    <xf numFmtId="0" fontId="0" fillId="0" borderId="0" xfId="0" applyFont="1" applyAlignment="1">
      <alignment/>
    </xf>
    <xf numFmtId="3" fontId="3" fillId="0" borderId="10" xfId="69" applyNumberFormat="1" applyFont="1" applyBorder="1" applyAlignment="1">
      <alignment horizontal="center" vertical="center" wrapText="1"/>
      <protection/>
    </xf>
    <xf numFmtId="3" fontId="4" fillId="32" borderId="10" xfId="69" applyNumberFormat="1" applyFont="1" applyFill="1" applyBorder="1" applyAlignment="1" quotePrefix="1">
      <alignment horizontal="right" vertical="center" wrapText="1"/>
      <protection/>
    </xf>
    <xf numFmtId="3" fontId="7" fillId="32" borderId="10" xfId="69" applyNumberFormat="1" applyFont="1" applyFill="1" applyBorder="1" applyAlignment="1" quotePrefix="1">
      <alignment horizontal="right" vertical="center" wrapText="1"/>
      <protection/>
    </xf>
    <xf numFmtId="3" fontId="7" fillId="0" borderId="10" xfId="69" applyNumberFormat="1" applyFont="1" applyFill="1" applyBorder="1" applyAlignment="1" quotePrefix="1">
      <alignment horizontal="right" vertical="center" wrapText="1"/>
      <protection/>
    </xf>
    <xf numFmtId="3" fontId="76" fillId="0" borderId="10" xfId="69" applyNumberFormat="1" applyFont="1" applyFill="1" applyBorder="1" applyAlignment="1" quotePrefix="1">
      <alignment horizontal="right" vertical="center" wrapText="1"/>
      <protection/>
    </xf>
    <xf numFmtId="49" fontId="4" fillId="0" borderId="10" xfId="69" applyNumberFormat="1" applyFont="1" applyFill="1" applyBorder="1" applyAlignment="1" quotePrefix="1">
      <alignment horizontal="center" vertical="center" wrapText="1"/>
      <protection/>
    </xf>
    <xf numFmtId="3" fontId="7" fillId="0" borderId="10" xfId="69" applyNumberFormat="1" applyFont="1" applyFill="1" applyBorder="1" applyAlignment="1">
      <alignment horizontal="left" vertical="center" wrapText="1"/>
      <protection/>
    </xf>
    <xf numFmtId="3" fontId="4" fillId="0" borderId="10" xfId="69" applyNumberFormat="1" applyFont="1" applyFill="1" applyBorder="1" applyAlignment="1" quotePrefix="1">
      <alignment horizontal="right" vertical="center" wrapText="1"/>
      <protection/>
    </xf>
    <xf numFmtId="0" fontId="7" fillId="0" borderId="10" xfId="69" applyNumberFormat="1" applyFont="1" applyFill="1" applyBorder="1" applyAlignment="1" quotePrefix="1">
      <alignment horizontal="center" vertical="center" wrapText="1"/>
      <protection/>
    </xf>
    <xf numFmtId="3" fontId="20" fillId="0" borderId="10" xfId="69" applyNumberFormat="1" applyFont="1" applyFill="1" applyBorder="1" applyAlignment="1" quotePrefix="1">
      <alignment horizontal="center" vertical="center" wrapText="1"/>
      <protection/>
    </xf>
    <xf numFmtId="49" fontId="4" fillId="0" borderId="10" xfId="69" applyNumberFormat="1" applyFont="1" applyFill="1" applyBorder="1" applyAlignment="1" quotePrefix="1">
      <alignment horizontal="right" vertical="center" wrapText="1"/>
      <protection/>
    </xf>
    <xf numFmtId="3" fontId="4" fillId="0" borderId="0" xfId="69" applyNumberFormat="1" applyFont="1" applyFill="1" applyBorder="1" applyAlignment="1">
      <alignment horizontal="right" vertical="center" wrapText="1"/>
      <protection/>
    </xf>
    <xf numFmtId="3" fontId="5" fillId="0" borderId="10" xfId="69" applyNumberFormat="1" applyFont="1" applyFill="1" applyBorder="1" applyAlignment="1" quotePrefix="1">
      <alignment horizontal="center" vertical="center" wrapText="1"/>
      <protection/>
    </xf>
    <xf numFmtId="3" fontId="5" fillId="0" borderId="0" xfId="69" applyNumberFormat="1" applyFont="1" applyFill="1" applyBorder="1" applyAlignment="1">
      <alignment vertical="center" wrapText="1"/>
      <protection/>
    </xf>
    <xf numFmtId="3" fontId="23" fillId="0" borderId="10" xfId="69" applyNumberFormat="1" applyFont="1" applyFill="1" applyBorder="1" applyAlignment="1" quotePrefix="1">
      <alignment horizontal="center" vertical="center" wrapText="1"/>
      <protection/>
    </xf>
    <xf numFmtId="3" fontId="5" fillId="0" borderId="10" xfId="69" applyNumberFormat="1" applyFont="1" applyFill="1" applyBorder="1" applyAlignment="1">
      <alignment horizontal="left" vertical="center" wrapText="1"/>
      <protection/>
    </xf>
    <xf numFmtId="3" fontId="22" fillId="0" borderId="10" xfId="69" applyNumberFormat="1" applyFont="1" applyFill="1" applyBorder="1" applyAlignment="1" quotePrefix="1">
      <alignment horizontal="center" vertical="center" wrapText="1"/>
      <protection/>
    </xf>
    <xf numFmtId="3" fontId="5" fillId="0" borderId="10" xfId="69" applyNumberFormat="1" applyFont="1" applyFill="1" applyBorder="1" applyAlignment="1" quotePrefix="1">
      <alignment horizontal="right" vertical="center" wrapText="1"/>
      <protection/>
    </xf>
    <xf numFmtId="49" fontId="4" fillId="32" borderId="10" xfId="69" applyNumberFormat="1" applyFont="1" applyFill="1" applyBorder="1" applyAlignment="1" quotePrefix="1">
      <alignment horizontal="center" vertical="center" wrapText="1"/>
      <protection/>
    </xf>
    <xf numFmtId="1" fontId="4" fillId="32" borderId="10" xfId="69" applyNumberFormat="1" applyFont="1" applyFill="1" applyBorder="1" applyAlignment="1">
      <alignment horizontal="left" vertical="center" wrapText="1"/>
      <protection/>
    </xf>
    <xf numFmtId="49" fontId="4" fillId="32" borderId="10" xfId="69" applyNumberFormat="1" applyFont="1" applyFill="1" applyBorder="1" applyAlignment="1">
      <alignment horizontal="center" vertical="center"/>
      <protection/>
    </xf>
    <xf numFmtId="1" fontId="4" fillId="32" borderId="10" xfId="69" applyNumberFormat="1" applyFont="1" applyFill="1" applyBorder="1" applyAlignment="1">
      <alignment vertical="center" wrapText="1"/>
      <protection/>
    </xf>
    <xf numFmtId="0" fontId="7" fillId="32" borderId="10" xfId="69" applyNumberFormat="1" applyFont="1" applyFill="1" applyBorder="1" applyAlignment="1">
      <alignment horizontal="center" vertical="center"/>
      <protection/>
    </xf>
    <xf numFmtId="1" fontId="7" fillId="32" borderId="10" xfId="69" applyNumberFormat="1" applyFont="1" applyFill="1" applyBorder="1" applyAlignment="1">
      <alignment vertical="center" wrapText="1"/>
      <protection/>
    </xf>
    <xf numFmtId="0" fontId="7" fillId="32" borderId="10" xfId="69" applyNumberFormat="1" applyFont="1" applyFill="1" applyBorder="1" applyAlignment="1" quotePrefix="1">
      <alignment horizontal="center" vertical="center" wrapText="1"/>
      <protection/>
    </xf>
    <xf numFmtId="1" fontId="7" fillId="32" borderId="10" xfId="69" applyNumberFormat="1" applyFont="1" applyFill="1" applyBorder="1" applyAlignment="1">
      <alignment horizontal="left" vertical="center" wrapText="1"/>
      <protection/>
    </xf>
    <xf numFmtId="0" fontId="4" fillId="32" borderId="10" xfId="69" applyNumberFormat="1" applyFont="1" applyFill="1" applyBorder="1" applyAlignment="1" quotePrefix="1">
      <alignment horizontal="center" vertical="center" wrapText="1"/>
      <protection/>
    </xf>
    <xf numFmtId="49" fontId="7" fillId="32" borderId="10" xfId="69" applyNumberFormat="1" applyFont="1" applyFill="1" applyBorder="1" applyAlignment="1" quotePrefix="1">
      <alignment horizontal="center" vertical="center" wrapText="1"/>
      <protection/>
    </xf>
    <xf numFmtId="1" fontId="7" fillId="32" borderId="10" xfId="69" applyNumberFormat="1" applyFont="1" applyFill="1" applyBorder="1" applyAlignment="1" quotePrefix="1">
      <alignment vertical="center" wrapText="1"/>
      <protection/>
    </xf>
    <xf numFmtId="49" fontId="7" fillId="32" borderId="10" xfId="69" applyNumberFormat="1" applyFont="1" applyFill="1" applyBorder="1" applyAlignment="1">
      <alignment horizontal="center" vertical="center"/>
      <protection/>
    </xf>
    <xf numFmtId="3" fontId="7" fillId="32" borderId="10" xfId="69" applyNumberFormat="1" applyFont="1" applyFill="1" applyBorder="1" applyAlignment="1" quotePrefix="1">
      <alignment horizontal="left" vertical="center" wrapText="1"/>
      <protection/>
    </xf>
    <xf numFmtId="0" fontId="4" fillId="32" borderId="10" xfId="69" applyNumberFormat="1" applyFont="1" applyFill="1" applyBorder="1" applyAlignment="1">
      <alignment horizontal="left" vertical="center" wrapText="1"/>
      <protection/>
    </xf>
    <xf numFmtId="1" fontId="25" fillId="32" borderId="10" xfId="69" applyNumberFormat="1" applyFont="1" applyFill="1" applyBorder="1" applyAlignment="1">
      <alignment horizontal="center" vertical="center" wrapText="1"/>
      <protection/>
    </xf>
    <xf numFmtId="1" fontId="23" fillId="32" borderId="10" xfId="69" applyNumberFormat="1" applyFont="1" applyFill="1" applyBorder="1" applyAlignment="1">
      <alignment horizontal="center" vertical="center" wrapText="1"/>
      <protection/>
    </xf>
    <xf numFmtId="3" fontId="4" fillId="32" borderId="10" xfId="69" applyNumberFormat="1" applyFont="1" applyFill="1" applyBorder="1" applyAlignment="1">
      <alignment horizontal="right" vertical="center"/>
      <protection/>
    </xf>
    <xf numFmtId="1" fontId="20" fillId="32" borderId="10" xfId="69" applyNumberFormat="1" applyFont="1" applyFill="1" applyBorder="1" applyAlignment="1">
      <alignment horizontal="center" vertical="center" wrapText="1"/>
      <protection/>
    </xf>
    <xf numFmtId="3" fontId="7" fillId="32" borderId="10" xfId="69" applyNumberFormat="1" applyFont="1" applyFill="1" applyBorder="1" applyAlignment="1">
      <alignment horizontal="right" vertical="center"/>
      <protection/>
    </xf>
    <xf numFmtId="1" fontId="21" fillId="32" borderId="10" xfId="69" applyNumberFormat="1" applyFont="1" applyFill="1" applyBorder="1" applyAlignment="1">
      <alignment horizontal="center" vertical="center" wrapText="1"/>
      <protection/>
    </xf>
    <xf numFmtId="0" fontId="21" fillId="32" borderId="10" xfId="69" applyNumberFormat="1" applyFont="1" applyFill="1" applyBorder="1" applyAlignment="1">
      <alignment horizontal="center" vertical="center" wrapText="1"/>
      <protection/>
    </xf>
    <xf numFmtId="0" fontId="4" fillId="32" borderId="10" xfId="69" applyNumberFormat="1" applyFont="1" applyFill="1" applyBorder="1" applyAlignment="1">
      <alignment horizontal="right" vertical="center"/>
      <protection/>
    </xf>
    <xf numFmtId="0" fontId="26" fillId="32" borderId="10" xfId="69" applyNumberFormat="1" applyFont="1" applyFill="1" applyBorder="1" applyAlignment="1" quotePrefix="1">
      <alignment horizontal="center" vertical="center" wrapText="1"/>
      <protection/>
    </xf>
    <xf numFmtId="3" fontId="7" fillId="32" borderId="10" xfId="42" applyNumberFormat="1" applyFont="1" applyFill="1" applyBorder="1" applyAlignment="1">
      <alignment vertical="center"/>
    </xf>
    <xf numFmtId="3" fontId="7" fillId="0" borderId="10" xfId="42" applyNumberFormat="1" applyFont="1" applyFill="1" applyBorder="1" applyAlignment="1">
      <alignment horizontal="right" vertical="center"/>
    </xf>
    <xf numFmtId="3" fontId="21" fillId="0" borderId="10" xfId="69" applyNumberFormat="1" applyFont="1" applyFill="1" applyBorder="1" applyAlignment="1">
      <alignment horizontal="left" vertical="center" wrapText="1"/>
      <protection/>
    </xf>
    <xf numFmtId="1" fontId="21" fillId="0" borderId="10" xfId="69" applyNumberFormat="1" applyFont="1" applyFill="1" applyBorder="1" applyAlignment="1">
      <alignment vertical="center" wrapText="1"/>
      <protection/>
    </xf>
    <xf numFmtId="0" fontId="7" fillId="0" borderId="10" xfId="0" applyFont="1" applyFill="1" applyBorder="1" applyAlignment="1">
      <alignment horizontal="center" vertical="center"/>
    </xf>
    <xf numFmtId="43" fontId="7" fillId="0" borderId="10" xfId="42" applyFont="1" applyFill="1" applyBorder="1" applyAlignment="1">
      <alignment horizontal="left" vertical="center" wrapText="1"/>
    </xf>
    <xf numFmtId="0" fontId="7" fillId="0" borderId="10" xfId="0" applyFont="1" applyFill="1" applyBorder="1" applyAlignment="1" quotePrefix="1">
      <alignment horizontal="center" vertical="center"/>
    </xf>
    <xf numFmtId="43" fontId="7" fillId="0" borderId="10" xfId="42" applyNumberFormat="1" applyFont="1" applyFill="1" applyBorder="1" applyAlignment="1">
      <alignment horizontal="left" vertical="center" wrapText="1"/>
    </xf>
    <xf numFmtId="41" fontId="27" fillId="0" borderId="10" xfId="48" applyNumberFormat="1" applyFont="1" applyFill="1" applyBorder="1" applyAlignment="1">
      <alignment horizontal="center" vertical="center" wrapText="1"/>
    </xf>
    <xf numFmtId="41" fontId="27" fillId="0" borderId="10" xfId="48" applyNumberFormat="1" applyFont="1" applyFill="1" applyBorder="1" applyAlignment="1">
      <alignment horizontal="right" vertical="center" wrapText="1"/>
    </xf>
    <xf numFmtId="3" fontId="28" fillId="0" borderId="10" xfId="69" applyNumberFormat="1" applyFont="1" applyFill="1" applyBorder="1" applyAlignment="1" quotePrefix="1">
      <alignment horizontal="center" vertical="center" wrapText="1"/>
      <protection/>
    </xf>
    <xf numFmtId="14" fontId="28" fillId="0" borderId="10" xfId="69" applyNumberFormat="1" applyFont="1" applyFill="1" applyBorder="1" applyAlignment="1" quotePrefix="1">
      <alignment horizontal="center" vertical="center" wrapText="1"/>
      <protection/>
    </xf>
    <xf numFmtId="1" fontId="20" fillId="0" borderId="10" xfId="69" applyNumberFormat="1" applyFont="1" applyFill="1" applyBorder="1" applyAlignment="1">
      <alignment horizontal="center" vertical="center" wrapText="1"/>
      <protection/>
    </xf>
    <xf numFmtId="3" fontId="20" fillId="0" borderId="10" xfId="69" applyNumberFormat="1" applyFont="1" applyFill="1" applyBorder="1" applyAlignment="1">
      <alignment horizontal="right" vertical="center"/>
      <protection/>
    </xf>
    <xf numFmtId="3" fontId="21" fillId="0" borderId="10" xfId="69" applyNumberFormat="1" applyFont="1" applyFill="1" applyBorder="1" applyAlignment="1">
      <alignment horizontal="right" vertical="center"/>
      <protection/>
    </xf>
    <xf numFmtId="3" fontId="21" fillId="0" borderId="10" xfId="69" applyNumberFormat="1" applyFont="1" applyFill="1" applyBorder="1" applyAlignment="1" quotePrefix="1">
      <alignment horizontal="right" vertical="center" wrapText="1"/>
      <protection/>
    </xf>
    <xf numFmtId="1" fontId="21" fillId="0" borderId="10" xfId="69" applyNumberFormat="1" applyFont="1" applyFill="1" applyBorder="1" applyAlignment="1">
      <alignment horizontal="center" vertical="center" wrapText="1"/>
      <protection/>
    </xf>
    <xf numFmtId="1" fontId="21" fillId="0" borderId="10" xfId="69" applyNumberFormat="1" applyFont="1" applyFill="1" applyBorder="1" applyAlignment="1">
      <alignment vertical="center"/>
      <protection/>
    </xf>
    <xf numFmtId="3" fontId="7" fillId="0" borderId="0" xfId="69" applyNumberFormat="1" applyFont="1" applyFill="1" applyBorder="1" applyAlignment="1">
      <alignment vertical="center"/>
      <protection/>
    </xf>
    <xf numFmtId="3" fontId="3" fillId="0" borderId="10" xfId="69" applyNumberFormat="1" applyFont="1" applyFill="1" applyBorder="1" applyAlignment="1">
      <alignment horizontal="left" vertical="center" wrapText="1"/>
      <protection/>
    </xf>
    <xf numFmtId="3" fontId="7" fillId="0" borderId="10" xfId="69" applyNumberFormat="1" applyFont="1" applyFill="1" applyBorder="1" applyAlignment="1">
      <alignment horizontal="right" vertical="center"/>
      <protection/>
    </xf>
    <xf numFmtId="0" fontId="7" fillId="0" borderId="10" xfId="69" applyNumberFormat="1" applyFont="1" applyFill="1" applyBorder="1" applyAlignment="1">
      <alignment horizontal="center" vertical="center"/>
      <protection/>
    </xf>
    <xf numFmtId="3" fontId="3" fillId="0" borderId="10" xfId="69" applyNumberFormat="1" applyFont="1" applyFill="1" applyBorder="1" applyAlignment="1" quotePrefix="1">
      <alignment horizontal="center" vertical="center" wrapText="1"/>
      <protection/>
    </xf>
    <xf numFmtId="3" fontId="3" fillId="0" borderId="10" xfId="69" applyNumberFormat="1" applyFont="1" applyFill="1" applyBorder="1" applyAlignment="1" quotePrefix="1">
      <alignment horizontal="right" vertical="center" wrapText="1"/>
      <protection/>
    </xf>
    <xf numFmtId="3" fontId="21" fillId="0" borderId="10" xfId="69" applyNumberFormat="1" applyFont="1" applyFill="1" applyBorder="1" applyAlignment="1" quotePrefix="1">
      <alignment horizontal="center" vertical="center" wrapText="1"/>
      <protection/>
    </xf>
    <xf numFmtId="3" fontId="5" fillId="0" borderId="10" xfId="69" applyNumberFormat="1" applyFont="1" applyFill="1" applyBorder="1" applyAlignment="1">
      <alignment vertical="center" wrapText="1"/>
      <protection/>
    </xf>
    <xf numFmtId="3" fontId="7" fillId="0" borderId="10" xfId="69" applyNumberFormat="1" applyFont="1" applyFill="1" applyBorder="1" applyAlignment="1">
      <alignment vertical="center" wrapText="1"/>
      <protection/>
    </xf>
    <xf numFmtId="3" fontId="5" fillId="0" borderId="10" xfId="69" applyNumberFormat="1" applyFont="1" applyFill="1" applyBorder="1" applyAlignment="1">
      <alignment horizontal="right" vertical="center" wrapText="1"/>
      <protection/>
    </xf>
    <xf numFmtId="3" fontId="24" fillId="0" borderId="10" xfId="69" applyNumberFormat="1" applyFont="1" applyFill="1" applyBorder="1" applyAlignment="1" quotePrefix="1">
      <alignment horizontal="center" vertical="center" wrapText="1"/>
      <protection/>
    </xf>
    <xf numFmtId="3" fontId="7" fillId="0" borderId="12" xfId="69" applyNumberFormat="1" applyFont="1" applyFill="1" applyBorder="1" applyAlignment="1" quotePrefix="1">
      <alignment horizontal="center" vertical="center" wrapText="1"/>
      <protection/>
    </xf>
    <xf numFmtId="3" fontId="76" fillId="0" borderId="10" xfId="69" applyNumberFormat="1" applyFont="1" applyFill="1" applyBorder="1" applyAlignment="1" quotePrefix="1">
      <alignment horizontal="center" vertical="center" wrapText="1"/>
      <protection/>
    </xf>
    <xf numFmtId="3" fontId="76" fillId="0" borderId="10" xfId="69" applyNumberFormat="1" applyFont="1" applyFill="1" applyBorder="1" applyAlignment="1">
      <alignment horizontal="left" vertical="center" wrapText="1"/>
      <protection/>
    </xf>
    <xf numFmtId="3" fontId="77" fillId="0" borderId="10" xfId="69" applyNumberFormat="1" applyFont="1" applyFill="1" applyBorder="1" applyAlignment="1" quotePrefix="1">
      <alignment horizontal="center" vertical="center" wrapText="1"/>
      <protection/>
    </xf>
    <xf numFmtId="3" fontId="78" fillId="0" borderId="10" xfId="69" applyNumberFormat="1" applyFont="1" applyFill="1" applyBorder="1" applyAlignment="1" quotePrefix="1">
      <alignment horizontal="center" vertical="center" wrapText="1"/>
      <protection/>
    </xf>
    <xf numFmtId="3" fontId="76" fillId="0" borderId="0" xfId="69" applyNumberFormat="1" applyFont="1" applyFill="1" applyBorder="1" applyAlignment="1">
      <alignment vertical="center" wrapText="1"/>
      <protection/>
    </xf>
    <xf numFmtId="3" fontId="79" fillId="0" borderId="10" xfId="69" applyNumberFormat="1" applyFont="1" applyFill="1" applyBorder="1" applyAlignment="1" quotePrefix="1">
      <alignment horizontal="center" vertical="center" wrapText="1"/>
      <protection/>
    </xf>
    <xf numFmtId="3" fontId="79" fillId="0" borderId="10" xfId="69" applyNumberFormat="1" applyFont="1" applyFill="1" applyBorder="1" applyAlignment="1">
      <alignment horizontal="left" vertical="center" wrapText="1"/>
      <protection/>
    </xf>
    <xf numFmtId="3" fontId="80" fillId="0" borderId="10" xfId="69" applyNumberFormat="1" applyFont="1" applyFill="1" applyBorder="1" applyAlignment="1" quotePrefix="1">
      <alignment horizontal="center" vertical="center" wrapText="1"/>
      <protection/>
    </xf>
    <xf numFmtId="3" fontId="79" fillId="0" borderId="10" xfId="69" applyNumberFormat="1" applyFont="1" applyFill="1" applyBorder="1" applyAlignment="1" quotePrefix="1">
      <alignment horizontal="right" vertical="center" wrapText="1"/>
      <protection/>
    </xf>
    <xf numFmtId="3" fontId="79" fillId="0" borderId="0" xfId="69" applyNumberFormat="1" applyFont="1" applyFill="1" applyBorder="1" applyAlignment="1">
      <alignment vertical="center" wrapText="1"/>
      <protection/>
    </xf>
    <xf numFmtId="0" fontId="7" fillId="0" borderId="0" xfId="0" applyFont="1" applyAlignment="1">
      <alignment vertical="center" wrapText="1"/>
    </xf>
    <xf numFmtId="0" fontId="7" fillId="0" borderId="0" xfId="0" applyFont="1" applyAlignment="1">
      <alignment vertical="center" wrapText="1" readingOrder="1"/>
    </xf>
    <xf numFmtId="0" fontId="7" fillId="0" borderId="0" xfId="0" applyFont="1" applyAlignment="1">
      <alignment/>
    </xf>
    <xf numFmtId="0" fontId="4" fillId="0" borderId="0" xfId="0" applyFont="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NumberFormat="1" applyFont="1" applyBorder="1" applyAlignment="1" quotePrefix="1">
      <alignment horizontal="center" vertical="center" wrapText="1"/>
    </xf>
    <xf numFmtId="0" fontId="4" fillId="0" borderId="10" xfId="0" applyFont="1" applyBorder="1" applyAlignment="1">
      <alignment horizontal="center" vertical="center" wrapText="1"/>
    </xf>
    <xf numFmtId="3" fontId="4" fillId="0" borderId="10" xfId="0" applyNumberFormat="1" applyFont="1" applyBorder="1" applyAlignment="1">
      <alignment horizontal="right" vertical="center" wrapText="1"/>
    </xf>
    <xf numFmtId="0" fontId="4" fillId="0" borderId="10" xfId="0" applyFont="1" applyBorder="1" applyAlignment="1">
      <alignment vertical="center" wrapText="1"/>
    </xf>
    <xf numFmtId="0" fontId="4" fillId="0" borderId="0" xfId="0" applyFont="1" applyAlignment="1">
      <alignment/>
    </xf>
    <xf numFmtId="0" fontId="4" fillId="0" borderId="10" xfId="0" applyFont="1" applyBorder="1" applyAlignment="1">
      <alignment horizontal="left" vertical="center" wrapText="1"/>
    </xf>
    <xf numFmtId="2" fontId="25" fillId="0" borderId="0" xfId="0" applyNumberFormat="1" applyFont="1" applyAlignment="1">
      <alignment vertical="center" wrapText="1"/>
    </xf>
    <xf numFmtId="3" fontId="25" fillId="0" borderId="0" xfId="0" applyNumberFormat="1" applyFont="1" applyAlignment="1">
      <alignment vertical="center" wrapText="1"/>
    </xf>
    <xf numFmtId="4" fontId="25" fillId="0" borderId="0" xfId="0" applyNumberFormat="1" applyFont="1" applyAlignment="1">
      <alignment vertical="center" wrapText="1"/>
    </xf>
    <xf numFmtId="0" fontId="3" fillId="0" borderId="10" xfId="0" applyFont="1" applyBorder="1" applyAlignment="1">
      <alignment horizontal="left" vertical="center" wrapText="1"/>
    </xf>
    <xf numFmtId="3" fontId="7" fillId="0" borderId="10" xfId="0" applyNumberFormat="1" applyFont="1" applyBorder="1" applyAlignment="1">
      <alignment horizontal="right" vertical="center" wrapText="1"/>
    </xf>
    <xf numFmtId="0" fontId="25" fillId="0" borderId="0" xfId="0" applyFont="1" applyAlignment="1">
      <alignment vertical="center" wrapText="1"/>
    </xf>
    <xf numFmtId="0" fontId="23" fillId="0" borderId="0" xfId="0" applyFont="1" applyAlignment="1">
      <alignment vertical="center" wrapText="1"/>
    </xf>
    <xf numFmtId="0" fontId="7" fillId="0" borderId="10" xfId="0" applyFont="1" applyBorder="1" applyAlignment="1" quotePrefix="1">
      <alignment horizontal="center" vertical="center" wrapText="1"/>
    </xf>
    <xf numFmtId="49" fontId="7" fillId="0" borderId="10" xfId="0" applyNumberFormat="1" applyFont="1" applyBorder="1" applyAlignment="1">
      <alignment vertical="center" wrapText="1"/>
    </xf>
    <xf numFmtId="0" fontId="23" fillId="0" borderId="10" xfId="0" applyFont="1" applyBorder="1" applyAlignment="1">
      <alignment vertical="center" wrapText="1"/>
    </xf>
    <xf numFmtId="49" fontId="7" fillId="0" borderId="10" xfId="0" applyNumberFormat="1" applyFont="1" applyBorder="1" applyAlignment="1" quotePrefix="1">
      <alignment vertical="center" wrapText="1"/>
    </xf>
    <xf numFmtId="3" fontId="7" fillId="0" borderId="10" xfId="0" applyNumberFormat="1" applyFont="1" applyBorder="1" applyAlignment="1" quotePrefix="1">
      <alignment horizontal="right" vertical="center" wrapText="1"/>
    </xf>
    <xf numFmtId="49" fontId="20" fillId="0" borderId="10" xfId="0" applyNumberFormat="1" applyFont="1" applyBorder="1" applyAlignment="1">
      <alignment vertical="center"/>
    </xf>
    <xf numFmtId="49" fontId="3" fillId="0" borderId="10" xfId="0" applyNumberFormat="1" applyFont="1" applyBorder="1" applyAlignment="1" quotePrefix="1">
      <alignment vertical="center" wrapText="1"/>
    </xf>
    <xf numFmtId="49" fontId="4" fillId="0" borderId="10" xfId="0" applyNumberFormat="1" applyFont="1" applyBorder="1" applyAlignment="1">
      <alignment vertical="center" wrapText="1"/>
    </xf>
    <xf numFmtId="0" fontId="5" fillId="0" borderId="10" xfId="0" applyFont="1" applyBorder="1" applyAlignment="1">
      <alignment vertical="center" wrapText="1"/>
    </xf>
    <xf numFmtId="0" fontId="5" fillId="0" borderId="0" xfId="0" applyFont="1" applyAlignment="1">
      <alignment vertical="center" wrapText="1"/>
    </xf>
    <xf numFmtId="0" fontId="4" fillId="0" borderId="10" xfId="0" applyFont="1" applyBorder="1" applyAlignment="1" quotePrefix="1">
      <alignment horizontal="center" vertical="center" wrapText="1"/>
    </xf>
    <xf numFmtId="3" fontId="5" fillId="0" borderId="10" xfId="69" applyNumberFormat="1" applyFont="1" applyBorder="1" applyAlignment="1">
      <alignment horizontal="center" vertical="center" wrapText="1"/>
      <protection/>
    </xf>
    <xf numFmtId="3" fontId="5" fillId="0" borderId="10" xfId="69" applyNumberFormat="1" applyFont="1" applyFill="1" applyBorder="1" applyAlignment="1">
      <alignment horizontal="center" vertical="center" wrapText="1"/>
      <protection/>
    </xf>
    <xf numFmtId="1" fontId="6" fillId="0" borderId="0" xfId="69" applyNumberFormat="1" applyFont="1" applyFill="1" applyAlignment="1">
      <alignment horizontal="center" vertical="center" wrapText="1"/>
      <protection/>
    </xf>
    <xf numFmtId="0" fontId="16" fillId="0" borderId="0" xfId="0" applyFont="1" applyAlignment="1">
      <alignment horizontal="right" vertical="center" wrapText="1"/>
    </xf>
    <xf numFmtId="0" fontId="13" fillId="0" borderId="0" xfId="0" applyFont="1" applyAlignment="1">
      <alignment horizontal="center" vertical="center" wrapText="1"/>
    </xf>
    <xf numFmtId="0" fontId="17" fillId="0" borderId="0" xfId="0" applyFont="1" applyAlignment="1">
      <alignment horizontal="center" vertical="center" wrapText="1"/>
    </xf>
    <xf numFmtId="0" fontId="17" fillId="0" borderId="13" xfId="0" applyFont="1" applyBorder="1" applyAlignment="1">
      <alignment horizontal="right"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23" fillId="0" borderId="12" xfId="0" applyFont="1" applyBorder="1" applyAlignment="1">
      <alignment horizontal="center" vertical="top" wrapText="1"/>
    </xf>
    <xf numFmtId="0" fontId="23" fillId="0" borderId="14" xfId="0" applyFont="1" applyBorder="1" applyAlignment="1">
      <alignment horizontal="center" vertical="top" wrapText="1"/>
    </xf>
    <xf numFmtId="0" fontId="23" fillId="0" borderId="11" xfId="0" applyFont="1" applyBorder="1" applyAlignment="1">
      <alignment horizontal="center" vertical="top" wrapText="1"/>
    </xf>
    <xf numFmtId="0" fontId="23" fillId="33" borderId="0" xfId="0" applyFont="1" applyFill="1" applyAlignment="1">
      <alignment horizontal="center" vertical="center" wrapText="1"/>
    </xf>
    <xf numFmtId="0" fontId="5" fillId="0" borderId="0" xfId="0" applyFont="1" applyAlignment="1">
      <alignment horizontal="right" vertical="center" wrapText="1"/>
    </xf>
    <xf numFmtId="0" fontId="4" fillId="0" borderId="0" xfId="0" applyFont="1" applyAlignment="1">
      <alignment horizontal="center" vertical="center" wrapText="1"/>
    </xf>
    <xf numFmtId="0" fontId="3" fillId="0" borderId="13" xfId="0" applyFont="1" applyBorder="1" applyAlignment="1">
      <alignment horizontal="right" vertical="center" wrapText="1"/>
    </xf>
    <xf numFmtId="0" fontId="4" fillId="0" borderId="10" xfId="0" applyFont="1" applyBorder="1" applyAlignment="1">
      <alignment horizontal="center" vertical="center" wrapText="1"/>
    </xf>
    <xf numFmtId="0" fontId="7" fillId="33" borderId="0" xfId="0" applyFont="1" applyFill="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1" fontId="4" fillId="0" borderId="0" xfId="69" applyNumberFormat="1" applyFont="1" applyFill="1" applyAlignment="1">
      <alignment horizontal="center" vertical="center" wrapText="1"/>
      <protection/>
    </xf>
    <xf numFmtId="0" fontId="3" fillId="0" borderId="0" xfId="0" applyFont="1" applyAlignment="1">
      <alignment horizontal="center" vertical="center" wrapText="1"/>
    </xf>
    <xf numFmtId="0" fontId="7" fillId="0" borderId="0" xfId="0" applyFont="1" applyBorder="1" applyAlignment="1">
      <alignment horizontal="center" vertical="center" wrapText="1"/>
    </xf>
    <xf numFmtId="49" fontId="4" fillId="0" borderId="10" xfId="69" applyNumberFormat="1" applyFont="1" applyFill="1" applyBorder="1" applyAlignment="1">
      <alignment horizontal="center" vertical="center" wrapText="1"/>
      <protection/>
    </xf>
    <xf numFmtId="3" fontId="4" fillId="0" borderId="10" xfId="69" applyNumberFormat="1" applyFont="1" applyFill="1" applyBorder="1" applyAlignment="1">
      <alignment horizontal="center" vertical="center" wrapText="1"/>
      <protection/>
    </xf>
    <xf numFmtId="3" fontId="4" fillId="0" borderId="15" xfId="69" applyNumberFormat="1" applyFont="1" applyFill="1" applyBorder="1" applyAlignment="1">
      <alignment horizontal="center" vertical="center" wrapText="1"/>
      <protection/>
    </xf>
    <xf numFmtId="3" fontId="4" fillId="0" borderId="16" xfId="69" applyNumberFormat="1" applyFont="1" applyFill="1" applyBorder="1" applyAlignment="1">
      <alignment horizontal="center" vertical="center" wrapText="1"/>
      <protection/>
    </xf>
    <xf numFmtId="1" fontId="5" fillId="0" borderId="0" xfId="69" applyNumberFormat="1" applyFont="1" applyFill="1" applyAlignment="1">
      <alignment horizontal="right" vertical="center"/>
      <protection/>
    </xf>
    <xf numFmtId="1" fontId="4" fillId="0" borderId="0" xfId="69" applyNumberFormat="1" applyFont="1" applyFill="1" applyAlignment="1">
      <alignment horizontal="center" vertical="center"/>
      <protection/>
    </xf>
    <xf numFmtId="1" fontId="3" fillId="0" borderId="0" xfId="69" applyNumberFormat="1" applyFont="1" applyFill="1" applyAlignment="1">
      <alignment horizontal="center" vertical="center" wrapText="1"/>
      <protection/>
    </xf>
    <xf numFmtId="1" fontId="3" fillId="0" borderId="13" xfId="69" applyNumberFormat="1" applyFont="1" applyFill="1" applyBorder="1" applyAlignment="1">
      <alignment horizontal="right" vertical="center"/>
      <protection/>
    </xf>
    <xf numFmtId="0" fontId="32" fillId="0" borderId="10" xfId="62" applyFont="1" applyFill="1" applyBorder="1" applyAlignment="1">
      <alignment horizontal="center" vertical="center" wrapText="1"/>
      <protection/>
    </xf>
    <xf numFmtId="3" fontId="4" fillId="0" borderId="12" xfId="69" applyNumberFormat="1" applyFont="1" applyFill="1" applyBorder="1" applyAlignment="1">
      <alignment horizontal="center" vertical="center" wrapText="1"/>
      <protection/>
    </xf>
    <xf numFmtId="3" fontId="4" fillId="0" borderId="14" xfId="69" applyNumberFormat="1" applyFont="1" applyFill="1" applyBorder="1" applyAlignment="1">
      <alignment horizontal="center" vertical="center" wrapText="1"/>
      <protection/>
    </xf>
    <xf numFmtId="3" fontId="4" fillId="0" borderId="11" xfId="69" applyNumberFormat="1" applyFont="1" applyFill="1" applyBorder="1" applyAlignment="1">
      <alignment horizontal="center" vertical="center" wrapText="1"/>
      <protection/>
    </xf>
    <xf numFmtId="3" fontId="4" fillId="0" borderId="17" xfId="69" applyNumberFormat="1" applyFont="1" applyFill="1" applyBorder="1" applyAlignment="1">
      <alignment horizontal="center" vertical="center" wrapText="1"/>
      <protection/>
    </xf>
    <xf numFmtId="3" fontId="5" fillId="0" borderId="10" xfId="69" applyNumberFormat="1" applyFont="1" applyFill="1" applyBorder="1" applyAlignment="1">
      <alignment horizontal="center" vertical="center" wrapText="1"/>
      <protection/>
    </xf>
    <xf numFmtId="3" fontId="4" fillId="0" borderId="18" xfId="69" applyNumberFormat="1" applyFont="1" applyFill="1" applyBorder="1" applyAlignment="1">
      <alignment horizontal="center" vertical="center" wrapText="1"/>
      <protection/>
    </xf>
    <xf numFmtId="3" fontId="4" fillId="0" borderId="19" xfId="69" applyNumberFormat="1" applyFont="1" applyFill="1" applyBorder="1" applyAlignment="1">
      <alignment horizontal="center" vertical="center" wrapText="1"/>
      <protection/>
    </xf>
    <xf numFmtId="3" fontId="4" fillId="0" borderId="20" xfId="69" applyNumberFormat="1" applyFont="1" applyFill="1" applyBorder="1" applyAlignment="1">
      <alignment horizontal="center" vertical="center" wrapText="1"/>
      <protection/>
    </xf>
    <xf numFmtId="3" fontId="4" fillId="0" borderId="21" xfId="69" applyNumberFormat="1" applyFont="1" applyFill="1" applyBorder="1" applyAlignment="1">
      <alignment horizontal="center" vertical="center" wrapText="1"/>
      <protection/>
    </xf>
    <xf numFmtId="0" fontId="73" fillId="0" borderId="22" xfId="0" applyFont="1" applyFill="1" applyBorder="1" applyAlignment="1">
      <alignment/>
    </xf>
    <xf numFmtId="0" fontId="73" fillId="0" borderId="19" xfId="0" applyFont="1" applyFill="1" applyBorder="1" applyAlignment="1">
      <alignment/>
    </xf>
    <xf numFmtId="0" fontId="73" fillId="0" borderId="23" xfId="0" applyFont="1" applyFill="1" applyBorder="1" applyAlignment="1">
      <alignment/>
    </xf>
    <xf numFmtId="0" fontId="73" fillId="0" borderId="13" xfId="0" applyFont="1" applyFill="1" applyBorder="1" applyAlignment="1">
      <alignment/>
    </xf>
    <xf numFmtId="0" fontId="73" fillId="0" borderId="24" xfId="0" applyFont="1" applyFill="1" applyBorder="1" applyAlignment="1">
      <alignment/>
    </xf>
    <xf numFmtId="49" fontId="4" fillId="0" borderId="10" xfId="69" applyNumberFormat="1" applyFont="1" applyBorder="1" applyAlignment="1">
      <alignment horizontal="center" vertical="center" wrapText="1"/>
      <protection/>
    </xf>
    <xf numFmtId="3" fontId="4" fillId="0" borderId="10" xfId="69" applyNumberFormat="1" applyFont="1" applyBorder="1" applyAlignment="1">
      <alignment horizontal="center" vertical="center" wrapText="1"/>
      <protection/>
    </xf>
    <xf numFmtId="0" fontId="31" fillId="0" borderId="10" xfId="62" applyFont="1" applyBorder="1" applyAlignment="1">
      <alignment horizontal="center" vertical="center" wrapText="1"/>
      <protection/>
    </xf>
    <xf numFmtId="3" fontId="4" fillId="0" borderId="18" xfId="69" applyNumberFormat="1" applyFont="1" applyBorder="1" applyAlignment="1">
      <alignment horizontal="center" vertical="center" wrapText="1"/>
      <protection/>
    </xf>
    <xf numFmtId="0" fontId="56" fillId="0" borderId="22" xfId="0" applyFont="1" applyBorder="1" applyAlignment="1">
      <alignment/>
    </xf>
    <xf numFmtId="0" fontId="56" fillId="0" borderId="19" xfId="0" applyFont="1" applyBorder="1" applyAlignment="1">
      <alignment/>
    </xf>
    <xf numFmtId="0" fontId="56" fillId="0" borderId="23" xfId="0" applyFont="1" applyBorder="1" applyAlignment="1">
      <alignment/>
    </xf>
    <xf numFmtId="0" fontId="56" fillId="0" borderId="13" xfId="0" applyFont="1" applyBorder="1" applyAlignment="1">
      <alignment/>
    </xf>
    <xf numFmtId="0" fontId="56" fillId="0" borderId="24" xfId="0" applyFont="1" applyBorder="1" applyAlignment="1">
      <alignment/>
    </xf>
    <xf numFmtId="3" fontId="5" fillId="0" borderId="10" xfId="69" applyNumberFormat="1" applyFont="1" applyBorder="1" applyAlignment="1">
      <alignment horizontal="center" vertical="center" wrapText="1"/>
      <protection/>
    </xf>
    <xf numFmtId="3" fontId="4" fillId="0" borderId="19" xfId="69" applyNumberFormat="1" applyFont="1" applyBorder="1" applyAlignment="1">
      <alignment horizontal="center" vertical="center" wrapText="1"/>
      <protection/>
    </xf>
    <xf numFmtId="3" fontId="4" fillId="0" borderId="20" xfId="69" applyNumberFormat="1" applyFont="1" applyBorder="1" applyAlignment="1">
      <alignment horizontal="center" vertical="center" wrapText="1"/>
      <protection/>
    </xf>
    <xf numFmtId="3" fontId="4" fillId="0" borderId="21" xfId="69" applyNumberFormat="1" applyFont="1" applyBorder="1" applyAlignment="1">
      <alignment horizontal="center" vertical="center" wrapText="1"/>
      <protection/>
    </xf>
    <xf numFmtId="3" fontId="4" fillId="0" borderId="12" xfId="69" applyNumberFormat="1" applyFont="1" applyBorder="1" applyAlignment="1">
      <alignment horizontal="center" vertical="center" wrapText="1"/>
      <protection/>
    </xf>
    <xf numFmtId="3" fontId="4" fillId="0" borderId="14" xfId="69" applyNumberFormat="1" applyFont="1" applyBorder="1" applyAlignment="1">
      <alignment horizontal="center" vertical="center" wrapText="1"/>
      <protection/>
    </xf>
    <xf numFmtId="3" fontId="4" fillId="0" borderId="11" xfId="69" applyNumberFormat="1" applyFont="1" applyBorder="1" applyAlignment="1">
      <alignment horizontal="center" vertical="center" wrapText="1"/>
      <protection/>
    </xf>
    <xf numFmtId="3" fontId="5" fillId="0" borderId="10" xfId="69" applyNumberFormat="1" applyFont="1" applyFill="1" applyBorder="1" applyAlignment="1">
      <alignment horizontal="left" vertical="center" wrapText="1"/>
      <protection/>
    </xf>
    <xf numFmtId="3" fontId="4" fillId="0" borderId="22" xfId="69" applyNumberFormat="1" applyFont="1" applyBorder="1" applyAlignment="1">
      <alignment horizontal="center" vertical="center" wrapText="1"/>
      <protection/>
    </xf>
    <xf numFmtId="3" fontId="4" fillId="0" borderId="23" xfId="69" applyNumberFormat="1" applyFont="1" applyBorder="1" applyAlignment="1">
      <alignment horizontal="center" vertical="center" wrapText="1"/>
      <protection/>
    </xf>
    <xf numFmtId="3" fontId="4" fillId="0" borderId="13" xfId="69" applyNumberFormat="1" applyFont="1" applyBorder="1" applyAlignment="1">
      <alignment horizontal="center" vertical="center" wrapText="1"/>
      <protection/>
    </xf>
    <xf numFmtId="1" fontId="11" fillId="0" borderId="0" xfId="69" applyNumberFormat="1" applyFont="1" applyFill="1" applyAlignment="1">
      <alignment horizontal="center" vertical="center" wrapText="1"/>
      <protection/>
    </xf>
    <xf numFmtId="1" fontId="18" fillId="0" borderId="0" xfId="69" applyNumberFormat="1" applyFont="1" applyFill="1" applyAlignment="1">
      <alignment horizontal="right" vertical="center"/>
      <protection/>
    </xf>
    <xf numFmtId="1" fontId="11" fillId="0" borderId="13" xfId="69" applyNumberFormat="1" applyFont="1" applyFill="1" applyBorder="1" applyAlignment="1">
      <alignment horizontal="right" vertical="center"/>
      <protection/>
    </xf>
    <xf numFmtId="49" fontId="7" fillId="0" borderId="10" xfId="69" applyNumberFormat="1" applyFont="1" applyBorder="1" applyAlignment="1">
      <alignment horizontal="center" vertical="center" wrapText="1"/>
      <protection/>
    </xf>
    <xf numFmtId="3" fontId="7" fillId="0" borderId="10" xfId="69" applyNumberFormat="1" applyFont="1" applyBorder="1" applyAlignment="1">
      <alignment horizontal="center" vertical="center" wrapText="1"/>
      <protection/>
    </xf>
    <xf numFmtId="3" fontId="7" fillId="0" borderId="10" xfId="69" applyNumberFormat="1" applyFont="1" applyFill="1" applyBorder="1" applyAlignment="1">
      <alignment horizontal="center" vertical="center" wrapText="1"/>
      <protection/>
    </xf>
    <xf numFmtId="3" fontId="7" fillId="0" borderId="15" xfId="69" applyNumberFormat="1" applyFont="1" applyFill="1" applyBorder="1" applyAlignment="1">
      <alignment horizontal="center" vertical="center" wrapText="1"/>
      <protection/>
    </xf>
    <xf numFmtId="3" fontId="7" fillId="0" borderId="16" xfId="69" applyNumberFormat="1" applyFont="1" applyFill="1" applyBorder="1" applyAlignment="1">
      <alignment horizontal="center" vertical="center" wrapText="1"/>
      <protection/>
    </xf>
    <xf numFmtId="0" fontId="9" fillId="0" borderId="10" xfId="62" applyFont="1" applyBorder="1" applyAlignment="1">
      <alignment horizontal="center" vertical="center" wrapText="1"/>
      <protection/>
    </xf>
    <xf numFmtId="3" fontId="7" fillId="0" borderId="12" xfId="69" applyNumberFormat="1" applyFont="1" applyFill="1" applyBorder="1" applyAlignment="1">
      <alignment horizontal="center" vertical="center" wrapText="1"/>
      <protection/>
    </xf>
    <xf numFmtId="3" fontId="7" fillId="0" borderId="14" xfId="69" applyNumberFormat="1" applyFont="1" applyFill="1" applyBorder="1" applyAlignment="1">
      <alignment horizontal="center" vertical="center" wrapText="1"/>
      <protection/>
    </xf>
    <xf numFmtId="3" fontId="7" fillId="0" borderId="11" xfId="69" applyNumberFormat="1" applyFont="1" applyFill="1" applyBorder="1" applyAlignment="1">
      <alignment horizontal="center" vertical="center" wrapText="1"/>
      <protection/>
    </xf>
    <xf numFmtId="3" fontId="7" fillId="0" borderId="17" xfId="69" applyNumberFormat="1" applyFont="1" applyFill="1" applyBorder="1" applyAlignment="1">
      <alignment horizontal="center" vertical="center" wrapText="1"/>
      <protection/>
    </xf>
    <xf numFmtId="3" fontId="3" fillId="0" borderId="10" xfId="69" applyNumberFormat="1" applyFont="1" applyBorder="1" applyAlignment="1">
      <alignment horizontal="center" vertical="center" wrapText="1"/>
      <protection/>
    </xf>
    <xf numFmtId="3" fontId="7" fillId="0" borderId="18" xfId="69" applyNumberFormat="1" applyFont="1" applyBorder="1" applyAlignment="1">
      <alignment horizontal="center" vertical="center" wrapText="1"/>
      <protection/>
    </xf>
    <xf numFmtId="3" fontId="7" fillId="0" borderId="19" xfId="69" applyNumberFormat="1" applyFont="1" applyBorder="1" applyAlignment="1">
      <alignment horizontal="center" vertical="center" wrapText="1"/>
      <protection/>
    </xf>
    <xf numFmtId="3" fontId="7" fillId="0" borderId="20" xfId="69" applyNumberFormat="1" applyFont="1" applyBorder="1" applyAlignment="1">
      <alignment horizontal="center" vertical="center" wrapText="1"/>
      <protection/>
    </xf>
    <xf numFmtId="3" fontId="7" fillId="0" borderId="21" xfId="69" applyNumberFormat="1" applyFont="1" applyBorder="1" applyAlignment="1">
      <alignment horizontal="center" vertical="center" wrapText="1"/>
      <protection/>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13" xfId="0" applyBorder="1" applyAlignment="1">
      <alignment/>
    </xf>
    <xf numFmtId="0" fontId="0" fillId="0" borderId="24" xfId="0" applyBorder="1" applyAlignment="1">
      <alignment/>
    </xf>
    <xf numFmtId="1" fontId="7" fillId="0" borderId="0" xfId="69" applyNumberFormat="1" applyFont="1" applyFill="1" applyAlignment="1">
      <alignment horizontal="left"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6" xfId="46"/>
    <cellStyle name="Comma 7" xfId="47"/>
    <cellStyle name="Comma 8 2"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3" xfId="64"/>
    <cellStyle name="Normal 5" xfId="65"/>
    <cellStyle name="Normal 6" xfId="66"/>
    <cellStyle name="Normal 7" xfId="67"/>
    <cellStyle name="Normal 8" xfId="68"/>
    <cellStyle name="Normal_Bieu mau (CV )" xfId="69"/>
    <cellStyle name="Note" xfId="70"/>
    <cellStyle name="Output" xfId="71"/>
    <cellStyle name="Percent" xfId="72"/>
    <cellStyle name="Percent 2"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S13"/>
  <sheetViews>
    <sheetView zoomScalePageLayoutView="0" workbookViewId="0" topLeftCell="A1">
      <selection activeCell="A13" sqref="A13:IV13"/>
    </sheetView>
  </sheetViews>
  <sheetFormatPr defaultColWidth="12.28125" defaultRowHeight="15"/>
  <cols>
    <col min="1" max="1" width="6.00390625" style="64" customWidth="1"/>
    <col min="2" max="2" width="41.00390625" style="60" customWidth="1"/>
    <col min="3" max="3" width="11.8515625" style="60" customWidth="1"/>
    <col min="4" max="5" width="18.00390625" style="60" customWidth="1"/>
    <col min="6" max="6" width="16.8515625" style="60" customWidth="1"/>
    <col min="7" max="8" width="14.140625" style="60" customWidth="1"/>
    <col min="9" max="9" width="11.28125" style="60" customWidth="1"/>
    <col min="10" max="244" width="9.140625" style="60" customWidth="1"/>
    <col min="245" max="245" width="6.00390625" style="60" customWidth="1"/>
    <col min="246" max="246" width="41.00390625" style="60" customWidth="1"/>
    <col min="247" max="253" width="12.28125" style="60" customWidth="1"/>
  </cols>
  <sheetData>
    <row r="1" spans="1:36" ht="20.25" customHeight="1">
      <c r="A1" s="183" t="s">
        <v>59</v>
      </c>
      <c r="B1" s="183"/>
      <c r="C1" s="183"/>
      <c r="D1" s="183"/>
      <c r="E1" s="183"/>
      <c r="F1" s="183"/>
      <c r="G1" s="183"/>
      <c r="H1" s="183"/>
      <c r="I1" s="183"/>
      <c r="J1" s="14"/>
      <c r="K1" s="14"/>
      <c r="L1" s="14"/>
      <c r="N1" s="59"/>
      <c r="O1" s="59"/>
      <c r="P1" s="59"/>
      <c r="Q1" s="59"/>
      <c r="R1" s="59"/>
      <c r="S1" s="59"/>
      <c r="T1" s="59"/>
      <c r="U1" s="59"/>
      <c r="V1" s="59"/>
      <c r="W1" s="59"/>
      <c r="X1" s="59"/>
      <c r="Y1" s="59"/>
      <c r="Z1" s="59"/>
      <c r="AA1" s="59"/>
      <c r="AB1" s="59"/>
      <c r="AC1" s="59"/>
      <c r="AD1" s="59"/>
      <c r="AE1" s="59"/>
      <c r="AF1" s="59"/>
      <c r="AG1" s="59"/>
      <c r="AH1" s="59"/>
      <c r="AI1" s="59"/>
      <c r="AJ1" s="59"/>
    </row>
    <row r="2" spans="1:9" ht="19.5">
      <c r="A2" s="184" t="s">
        <v>60</v>
      </c>
      <c r="B2" s="184"/>
      <c r="C2" s="184"/>
      <c r="D2" s="184"/>
      <c r="E2" s="184"/>
      <c r="F2" s="184"/>
      <c r="G2" s="184"/>
      <c r="H2" s="184"/>
      <c r="I2" s="184"/>
    </row>
    <row r="3" spans="1:253" ht="42.75" customHeight="1">
      <c r="A3" s="185" t="s">
        <v>96</v>
      </c>
      <c r="B3" s="185"/>
      <c r="C3" s="185"/>
      <c r="D3" s="185"/>
      <c r="E3" s="185"/>
      <c r="F3" s="185"/>
      <c r="G3" s="185"/>
      <c r="H3" s="185"/>
      <c r="I3" s="185"/>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row>
    <row r="4" spans="1:253" ht="18.75">
      <c r="A4" s="186" t="s">
        <v>89</v>
      </c>
      <c r="B4" s="186"/>
      <c r="C4" s="186"/>
      <c r="D4" s="186"/>
      <c r="E4" s="186"/>
      <c r="F4" s="186"/>
      <c r="G4" s="186"/>
      <c r="H4" s="186"/>
      <c r="I4" s="186"/>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row>
    <row r="5" spans="1:11" ht="18.75">
      <c r="A5" s="187" t="s">
        <v>1</v>
      </c>
      <c r="B5" s="187"/>
      <c r="C5" s="187"/>
      <c r="D5" s="187"/>
      <c r="E5" s="187"/>
      <c r="F5" s="187"/>
      <c r="G5" s="187"/>
      <c r="H5" s="187"/>
      <c r="I5" s="187"/>
      <c r="J5" s="61"/>
      <c r="K5" s="61"/>
    </row>
    <row r="6" spans="1:253" ht="46.5" customHeight="1">
      <c r="A6" s="188" t="s">
        <v>23</v>
      </c>
      <c r="B6" s="188" t="s">
        <v>17</v>
      </c>
      <c r="C6" s="188" t="s">
        <v>97</v>
      </c>
      <c r="D6" s="188"/>
      <c r="E6" s="188"/>
      <c r="F6" s="188" t="s">
        <v>50</v>
      </c>
      <c r="G6" s="188" t="s">
        <v>90</v>
      </c>
      <c r="H6" s="189" t="s">
        <v>91</v>
      </c>
      <c r="I6" s="188" t="s">
        <v>35</v>
      </c>
      <c r="J6" s="191"/>
      <c r="K6" s="191"/>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row>
    <row r="7" spans="1:253" ht="79.5" customHeight="1">
      <c r="A7" s="188"/>
      <c r="B7" s="188"/>
      <c r="C7" s="62" t="s">
        <v>22</v>
      </c>
      <c r="D7" s="62" t="s">
        <v>98</v>
      </c>
      <c r="E7" s="62" t="s">
        <v>99</v>
      </c>
      <c r="F7" s="188"/>
      <c r="G7" s="188"/>
      <c r="H7" s="190"/>
      <c r="I7" s="188"/>
      <c r="J7" s="63"/>
      <c r="K7" s="63"/>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row>
    <row r="8" spans="1:253" ht="18.75">
      <c r="A8" s="66" t="s">
        <v>13</v>
      </c>
      <c r="B8" s="66" t="s">
        <v>0</v>
      </c>
      <c r="C8" s="66" t="s">
        <v>5</v>
      </c>
      <c r="D8" s="66" t="s">
        <v>6</v>
      </c>
      <c r="E8" s="66" t="s">
        <v>14</v>
      </c>
      <c r="F8" s="66" t="s">
        <v>52</v>
      </c>
      <c r="G8" s="66" t="s">
        <v>53</v>
      </c>
      <c r="H8" s="66" t="s">
        <v>54</v>
      </c>
      <c r="I8" s="66" t="s">
        <v>55</v>
      </c>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row>
    <row r="9" spans="1:9" ht="18.75">
      <c r="A9" s="62"/>
      <c r="B9" s="51" t="s">
        <v>4</v>
      </c>
      <c r="C9" s="51"/>
      <c r="D9" s="51"/>
      <c r="E9" s="51"/>
      <c r="F9" s="51"/>
      <c r="G9" s="51"/>
      <c r="H9" s="51"/>
      <c r="I9" s="65"/>
    </row>
    <row r="10" spans="1:253" ht="37.5">
      <c r="A10" s="51">
        <v>1</v>
      </c>
      <c r="B10" s="56" t="s">
        <v>56</v>
      </c>
      <c r="C10" s="56"/>
      <c r="D10" s="56"/>
      <c r="E10" s="56"/>
      <c r="F10" s="51"/>
      <c r="G10" s="51"/>
      <c r="H10" s="51"/>
      <c r="I10" s="52"/>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row>
    <row r="11" spans="1:253" s="68" customFormat="1" ht="24.75" customHeight="1">
      <c r="A11" s="67" t="s">
        <v>58</v>
      </c>
      <c r="B11" s="55" t="s">
        <v>80</v>
      </c>
      <c r="C11" s="54"/>
      <c r="D11" s="54"/>
      <c r="E11" s="54"/>
      <c r="F11" s="53"/>
      <c r="G11" s="53"/>
      <c r="H11" s="53"/>
      <c r="I11" s="52"/>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row>
    <row r="12" spans="1:253" s="68" customFormat="1" ht="24.75" customHeight="1">
      <c r="A12" s="67" t="s">
        <v>58</v>
      </c>
      <c r="B12" s="54" t="s">
        <v>57</v>
      </c>
      <c r="C12" s="54"/>
      <c r="D12" s="54"/>
      <c r="E12" s="54"/>
      <c r="F12" s="53"/>
      <c r="G12" s="53"/>
      <c r="H12" s="53"/>
      <c r="I12" s="52"/>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row>
    <row r="13" spans="1:253" ht="75">
      <c r="A13" s="51">
        <v>2</v>
      </c>
      <c r="B13" s="53" t="s">
        <v>86</v>
      </c>
      <c r="C13" s="53"/>
      <c r="D13" s="53"/>
      <c r="E13" s="53"/>
      <c r="F13" s="53"/>
      <c r="G13" s="53"/>
      <c r="H13" s="53"/>
      <c r="I13" s="52"/>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row>
  </sheetData>
  <sheetProtection/>
  <mergeCells count="13">
    <mergeCell ref="H6:H7"/>
    <mergeCell ref="I6:I7"/>
    <mergeCell ref="J6:K6"/>
    <mergeCell ref="A1:I1"/>
    <mergeCell ref="A2:I2"/>
    <mergeCell ref="A3:I3"/>
    <mergeCell ref="A4:I4"/>
    <mergeCell ref="A5:I5"/>
    <mergeCell ref="A6:A7"/>
    <mergeCell ref="B6:B7"/>
    <mergeCell ref="C6:E6"/>
    <mergeCell ref="F6:F7"/>
    <mergeCell ref="G6:G7"/>
  </mergeCells>
  <printOptions/>
  <pageMargins left="0.7" right="0.7" top="0.75" bottom="0.75" header="0.3" footer="0.3"/>
  <pageSetup fitToHeight="0"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IS25"/>
  <sheetViews>
    <sheetView tabSelected="1" view="pageBreakPreview" zoomScale="60" zoomScaleNormal="80" zoomScalePageLayoutView="0" workbookViewId="0" topLeftCell="A1">
      <selection activeCell="N12" sqref="N12"/>
    </sheetView>
  </sheetViews>
  <sheetFormatPr defaultColWidth="12.28125" defaultRowHeight="15"/>
  <cols>
    <col min="1" max="1" width="7.421875" style="156" customWidth="1"/>
    <col min="2" max="2" width="44.28125" style="150" customWidth="1"/>
    <col min="3" max="3" width="16.28125" style="150" customWidth="1"/>
    <col min="4" max="5" width="18.00390625" style="150" customWidth="1"/>
    <col min="6" max="6" width="16.140625" style="150" customWidth="1"/>
    <col min="7" max="7" width="15.28125" style="150" customWidth="1"/>
    <col min="8" max="8" width="15.57421875" style="150" customWidth="1"/>
    <col min="9" max="9" width="27.7109375" style="150" customWidth="1"/>
    <col min="10" max="11" width="9.140625" style="150" customWidth="1"/>
    <col min="12" max="12" width="10.421875" style="150" customWidth="1"/>
    <col min="13" max="13" width="10.7109375" style="150" customWidth="1"/>
    <col min="14" max="14" width="11.7109375" style="150" customWidth="1"/>
    <col min="15" max="244" width="9.140625" style="150" customWidth="1"/>
    <col min="245" max="245" width="6.00390625" style="150" customWidth="1"/>
    <col min="246" max="246" width="41.00390625" style="150" customWidth="1"/>
    <col min="247" max="253" width="12.28125" style="150" customWidth="1"/>
    <col min="254" max="16384" width="12.28125" style="152" customWidth="1"/>
  </cols>
  <sheetData>
    <row r="1" spans="1:36" ht="20.25" customHeight="1">
      <c r="A1" s="203" t="s">
        <v>536</v>
      </c>
      <c r="B1" s="203"/>
      <c r="C1" s="203"/>
      <c r="D1" s="203"/>
      <c r="E1" s="203"/>
      <c r="F1" s="203"/>
      <c r="G1" s="203"/>
      <c r="H1" s="203"/>
      <c r="I1" s="203"/>
      <c r="J1" s="14"/>
      <c r="K1" s="14"/>
      <c r="L1" s="14"/>
      <c r="N1" s="151"/>
      <c r="O1" s="151"/>
      <c r="P1" s="151"/>
      <c r="Q1" s="151"/>
      <c r="R1" s="151"/>
      <c r="S1" s="151"/>
      <c r="T1" s="151"/>
      <c r="U1" s="151"/>
      <c r="V1" s="151"/>
      <c r="W1" s="151"/>
      <c r="X1" s="151"/>
      <c r="Y1" s="151"/>
      <c r="Z1" s="151"/>
      <c r="AA1" s="151"/>
      <c r="AB1" s="151"/>
      <c r="AC1" s="151"/>
      <c r="AD1" s="151"/>
      <c r="AE1" s="151"/>
      <c r="AF1" s="151"/>
      <c r="AG1" s="151"/>
      <c r="AH1" s="151"/>
      <c r="AI1" s="151"/>
      <c r="AJ1" s="151"/>
    </row>
    <row r="2" spans="1:9" ht="19.5" hidden="1">
      <c r="A2" s="196" t="s">
        <v>49</v>
      </c>
      <c r="B2" s="196"/>
      <c r="C2" s="196"/>
      <c r="D2" s="196"/>
      <c r="E2" s="196"/>
      <c r="F2" s="196"/>
      <c r="G2" s="196"/>
      <c r="H2" s="196"/>
      <c r="I2" s="196"/>
    </row>
    <row r="3" spans="1:253" ht="42.75" customHeight="1">
      <c r="A3" s="197" t="s">
        <v>114</v>
      </c>
      <c r="B3" s="197"/>
      <c r="C3" s="197"/>
      <c r="D3" s="197"/>
      <c r="E3" s="197"/>
      <c r="F3" s="197"/>
      <c r="G3" s="197"/>
      <c r="H3" s="197"/>
      <c r="I3" s="197"/>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row>
    <row r="4" spans="1:253" ht="18.75">
      <c r="A4" s="204" t="s">
        <v>560</v>
      </c>
      <c r="B4" s="204"/>
      <c r="C4" s="204"/>
      <c r="D4" s="204"/>
      <c r="E4" s="204"/>
      <c r="F4" s="204"/>
      <c r="G4" s="204"/>
      <c r="H4" s="204"/>
      <c r="I4" s="204"/>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row>
    <row r="5" spans="1:11" ht="18.75">
      <c r="A5" s="198" t="s">
        <v>1</v>
      </c>
      <c r="B5" s="198"/>
      <c r="C5" s="198"/>
      <c r="D5" s="198"/>
      <c r="E5" s="198"/>
      <c r="F5" s="198"/>
      <c r="G5" s="198"/>
      <c r="H5" s="198"/>
      <c r="I5" s="198"/>
      <c r="J5" s="154"/>
      <c r="K5" s="154"/>
    </row>
    <row r="6" spans="1:253" ht="46.5" customHeight="1">
      <c r="A6" s="199" t="s">
        <v>23</v>
      </c>
      <c r="B6" s="199" t="s">
        <v>17</v>
      </c>
      <c r="C6" s="199" t="s">
        <v>115</v>
      </c>
      <c r="D6" s="199"/>
      <c r="E6" s="199"/>
      <c r="F6" s="199" t="s">
        <v>112</v>
      </c>
      <c r="G6" s="199" t="s">
        <v>118</v>
      </c>
      <c r="H6" s="201" t="s">
        <v>119</v>
      </c>
      <c r="I6" s="199" t="s">
        <v>35</v>
      </c>
      <c r="J6" s="205"/>
      <c r="K6" s="205"/>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row>
    <row r="7" spans="1:253" ht="79.5" customHeight="1">
      <c r="A7" s="199"/>
      <c r="B7" s="199"/>
      <c r="C7" s="158" t="s">
        <v>22</v>
      </c>
      <c r="D7" s="158" t="s">
        <v>116</v>
      </c>
      <c r="E7" s="158" t="s">
        <v>117</v>
      </c>
      <c r="F7" s="199"/>
      <c r="G7" s="199"/>
      <c r="H7" s="202"/>
      <c r="I7" s="199"/>
      <c r="J7" s="155"/>
      <c r="K7" s="155"/>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c r="EQ7" s="156"/>
      <c r="ER7" s="156"/>
      <c r="ES7" s="156"/>
      <c r="ET7" s="156"/>
      <c r="EU7" s="156"/>
      <c r="EV7" s="156"/>
      <c r="EW7" s="156"/>
      <c r="EX7" s="156"/>
      <c r="EY7" s="156"/>
      <c r="EZ7" s="156"/>
      <c r="FA7" s="156"/>
      <c r="FB7" s="156"/>
      <c r="FC7" s="156"/>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c r="GZ7" s="156"/>
      <c r="HA7" s="156"/>
      <c r="HB7" s="156"/>
      <c r="HC7" s="156"/>
      <c r="HD7" s="156"/>
      <c r="HE7" s="156"/>
      <c r="HF7" s="156"/>
      <c r="HG7" s="156"/>
      <c r="HH7" s="156"/>
      <c r="HI7" s="156"/>
      <c r="HJ7" s="156"/>
      <c r="HK7" s="156"/>
      <c r="HL7" s="156"/>
      <c r="HM7" s="156"/>
      <c r="HN7" s="156"/>
      <c r="HO7" s="156"/>
      <c r="HP7" s="156"/>
      <c r="HQ7" s="156"/>
      <c r="HR7" s="156"/>
      <c r="HS7" s="156"/>
      <c r="HT7" s="156"/>
      <c r="HU7" s="156"/>
      <c r="HV7" s="156"/>
      <c r="HW7" s="156"/>
      <c r="HX7" s="156"/>
      <c r="HY7" s="156"/>
      <c r="HZ7" s="156"/>
      <c r="IA7" s="156"/>
      <c r="IB7" s="156"/>
      <c r="IC7" s="156"/>
      <c r="ID7" s="156"/>
      <c r="IE7" s="156"/>
      <c r="IF7" s="156"/>
      <c r="IG7" s="156"/>
      <c r="IH7" s="156"/>
      <c r="II7" s="156"/>
      <c r="IJ7" s="156"/>
      <c r="IK7" s="156"/>
      <c r="IL7" s="156"/>
      <c r="IM7" s="156"/>
      <c r="IN7" s="156"/>
      <c r="IO7" s="156"/>
      <c r="IP7" s="156"/>
      <c r="IQ7" s="156"/>
      <c r="IR7" s="156"/>
      <c r="IS7" s="156"/>
    </row>
    <row r="8" spans="1:253" ht="18.75">
      <c r="A8" s="157">
        <v>1</v>
      </c>
      <c r="B8" s="157">
        <v>2</v>
      </c>
      <c r="C8" s="157">
        <v>3</v>
      </c>
      <c r="D8" s="157">
        <v>4</v>
      </c>
      <c r="E8" s="157">
        <v>5</v>
      </c>
      <c r="F8" s="157">
        <v>6</v>
      </c>
      <c r="G8" s="157">
        <v>7</v>
      </c>
      <c r="H8" s="157">
        <v>8</v>
      </c>
      <c r="I8" s="157">
        <v>9</v>
      </c>
      <c r="J8" s="156"/>
      <c r="K8" s="195" t="s">
        <v>542</v>
      </c>
      <c r="L8" s="156"/>
      <c r="M8" s="156"/>
      <c r="N8" s="195" t="s">
        <v>541</v>
      </c>
      <c r="O8" s="200" t="s">
        <v>543</v>
      </c>
      <c r="P8" s="195" t="s">
        <v>544</v>
      </c>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N8" s="156"/>
      <c r="EO8" s="156"/>
      <c r="EP8" s="156"/>
      <c r="EQ8" s="156"/>
      <c r="ER8" s="156"/>
      <c r="ES8" s="156"/>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c r="GZ8" s="156"/>
      <c r="HA8" s="156"/>
      <c r="HB8" s="156"/>
      <c r="HC8" s="156"/>
      <c r="HD8" s="156"/>
      <c r="HE8" s="156"/>
      <c r="HF8" s="156"/>
      <c r="HG8" s="156"/>
      <c r="HH8" s="156"/>
      <c r="HI8" s="156"/>
      <c r="HJ8" s="156"/>
      <c r="HK8" s="156"/>
      <c r="HL8" s="156"/>
      <c r="HM8" s="156"/>
      <c r="HN8" s="156"/>
      <c r="HO8" s="156"/>
      <c r="HP8" s="156"/>
      <c r="HQ8" s="156"/>
      <c r="HR8" s="156"/>
      <c r="HS8" s="156"/>
      <c r="HT8" s="156"/>
      <c r="HU8" s="156"/>
      <c r="HV8" s="156"/>
      <c r="HW8" s="156"/>
      <c r="HX8" s="156"/>
      <c r="HY8" s="156"/>
      <c r="HZ8" s="156"/>
      <c r="IA8" s="156"/>
      <c r="IB8" s="156"/>
      <c r="IC8" s="156"/>
      <c r="ID8" s="156"/>
      <c r="IE8" s="156"/>
      <c r="IF8" s="156"/>
      <c r="IG8" s="156"/>
      <c r="IH8" s="156"/>
      <c r="II8" s="156"/>
      <c r="IJ8" s="156"/>
      <c r="IK8" s="156"/>
      <c r="IL8" s="156"/>
      <c r="IM8" s="156"/>
      <c r="IN8" s="156"/>
      <c r="IO8" s="156"/>
      <c r="IP8" s="156"/>
      <c r="IQ8" s="156"/>
      <c r="IR8" s="156"/>
      <c r="IS8" s="156"/>
    </row>
    <row r="9" spans="1:253" s="161" customFormat="1" ht="18.75">
      <c r="A9" s="158"/>
      <c r="B9" s="158" t="s">
        <v>4</v>
      </c>
      <c r="C9" s="159">
        <f aca="true" t="shared" si="0" ref="C9:H9">C10+C25</f>
        <v>4085667</v>
      </c>
      <c r="D9" s="159">
        <f t="shared" si="0"/>
        <v>780545.5735899999</v>
      </c>
      <c r="E9" s="159">
        <f t="shared" si="0"/>
        <v>4085667.08</v>
      </c>
      <c r="F9" s="159">
        <f t="shared" si="0"/>
        <v>19057312</v>
      </c>
      <c r="G9" s="159">
        <f t="shared" si="0"/>
        <v>5168206</v>
      </c>
      <c r="H9" s="159">
        <f t="shared" si="0"/>
        <v>5168206</v>
      </c>
      <c r="I9" s="160"/>
      <c r="J9" s="153"/>
      <c r="K9" s="195"/>
      <c r="L9" s="153"/>
      <c r="M9" s="153"/>
      <c r="N9" s="195"/>
      <c r="O9" s="200"/>
      <c r="P9" s="195"/>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3"/>
      <c r="HS9" s="153"/>
      <c r="HT9" s="153"/>
      <c r="HU9" s="153"/>
      <c r="HV9" s="153"/>
      <c r="HW9" s="153"/>
      <c r="HX9" s="153"/>
      <c r="HY9" s="153"/>
      <c r="HZ9" s="153"/>
      <c r="IA9" s="153"/>
      <c r="IB9" s="153"/>
      <c r="IC9" s="153"/>
      <c r="ID9" s="153"/>
      <c r="IE9" s="153"/>
      <c r="IF9" s="153"/>
      <c r="IG9" s="153"/>
      <c r="IH9" s="153"/>
      <c r="II9" s="153"/>
      <c r="IJ9" s="153"/>
      <c r="IK9" s="153"/>
      <c r="IL9" s="153"/>
      <c r="IM9" s="153"/>
      <c r="IN9" s="153"/>
      <c r="IO9" s="153"/>
      <c r="IP9" s="153"/>
      <c r="IQ9" s="153"/>
      <c r="IR9" s="153"/>
      <c r="IS9" s="153"/>
    </row>
    <row r="10" spans="1:253" s="161" customFormat="1" ht="18.75">
      <c r="A10" s="158">
        <v>1</v>
      </c>
      <c r="B10" s="162" t="s">
        <v>109</v>
      </c>
      <c r="C10" s="159">
        <f aca="true" t="shared" si="1" ref="C10:H10">C12+C18+C21</f>
        <v>4085667</v>
      </c>
      <c r="D10" s="159">
        <f t="shared" si="1"/>
        <v>780545.5735899999</v>
      </c>
      <c r="E10" s="159">
        <f t="shared" si="1"/>
        <v>4085667.08</v>
      </c>
      <c r="F10" s="159">
        <f t="shared" si="1"/>
        <v>19057312</v>
      </c>
      <c r="G10" s="159">
        <f t="shared" si="1"/>
        <v>5168206</v>
      </c>
      <c r="H10" s="159">
        <f t="shared" si="1"/>
        <v>5168206</v>
      </c>
      <c r="I10" s="160"/>
      <c r="J10" s="153"/>
      <c r="K10" s="163">
        <f>D10/C10*100</f>
        <v>19.10448339500013</v>
      </c>
      <c r="L10" s="164">
        <f>C10-C14</f>
        <v>3131622</v>
      </c>
      <c r="M10" s="164">
        <f>D10-D14</f>
        <v>708854.5735899999</v>
      </c>
      <c r="N10" s="165">
        <f>M10/L10*100</f>
        <v>22.63538107696267</v>
      </c>
      <c r="O10" s="165">
        <f>E10/C10*100</f>
        <v>100.00000195806462</v>
      </c>
      <c r="P10" s="165">
        <f>H10/C10*100-100</f>
        <v>26.496016439910548</v>
      </c>
      <c r="Q10" s="163">
        <f>H10/F10*100</f>
        <v>27.11928104026423</v>
      </c>
      <c r="R10" s="153"/>
      <c r="S10" s="153">
        <f>H10/F10*100</f>
        <v>27.11928104026423</v>
      </c>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53"/>
      <c r="DF10" s="153"/>
      <c r="DG10" s="153"/>
      <c r="DH10" s="153"/>
      <c r="DI10" s="153"/>
      <c r="DJ10" s="153"/>
      <c r="DK10" s="153"/>
      <c r="DL10" s="153"/>
      <c r="DM10" s="153"/>
      <c r="DN10" s="153"/>
      <c r="DO10" s="153"/>
      <c r="DP10" s="153"/>
      <c r="DQ10" s="153"/>
      <c r="DR10" s="153"/>
      <c r="DS10" s="153"/>
      <c r="DT10" s="153"/>
      <c r="DU10" s="153"/>
      <c r="DV10" s="153"/>
      <c r="DW10" s="153"/>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c r="FZ10" s="153"/>
      <c r="GA10" s="153"/>
      <c r="GB10" s="153"/>
      <c r="GC10" s="153"/>
      <c r="GD10" s="153"/>
      <c r="GE10" s="153"/>
      <c r="GF10" s="153"/>
      <c r="GG10" s="153"/>
      <c r="GH10" s="153"/>
      <c r="GI10" s="153"/>
      <c r="GJ10" s="153"/>
      <c r="GK10" s="153"/>
      <c r="GL10" s="153"/>
      <c r="GM10" s="153"/>
      <c r="GN10" s="153"/>
      <c r="GO10" s="153"/>
      <c r="GP10" s="153"/>
      <c r="GQ10" s="153"/>
      <c r="GR10" s="153"/>
      <c r="GS10" s="153"/>
      <c r="GT10" s="153"/>
      <c r="GU10" s="153"/>
      <c r="GV10" s="153"/>
      <c r="GW10" s="153"/>
      <c r="GX10" s="153"/>
      <c r="GY10" s="153"/>
      <c r="GZ10" s="153"/>
      <c r="HA10" s="153"/>
      <c r="HB10" s="153"/>
      <c r="HC10" s="153"/>
      <c r="HD10" s="153"/>
      <c r="HE10" s="153"/>
      <c r="HF10" s="153"/>
      <c r="HG10" s="153"/>
      <c r="HH10" s="153"/>
      <c r="HI10" s="153"/>
      <c r="HJ10" s="153"/>
      <c r="HK10" s="153"/>
      <c r="HL10" s="153"/>
      <c r="HM10" s="153"/>
      <c r="HN10" s="153"/>
      <c r="HO10" s="153"/>
      <c r="HP10" s="153"/>
      <c r="HQ10" s="153"/>
      <c r="HR10" s="153"/>
      <c r="HS10" s="153"/>
      <c r="HT10" s="153"/>
      <c r="HU10" s="153"/>
      <c r="HV10" s="153"/>
      <c r="HW10" s="153"/>
      <c r="HX10" s="153"/>
      <c r="HY10" s="153"/>
      <c r="HZ10" s="153"/>
      <c r="IA10" s="153"/>
      <c r="IB10" s="153"/>
      <c r="IC10" s="153"/>
      <c r="ID10" s="153"/>
      <c r="IE10" s="153"/>
      <c r="IF10" s="153"/>
      <c r="IG10" s="153"/>
      <c r="IH10" s="153"/>
      <c r="II10" s="153"/>
      <c r="IJ10" s="153"/>
      <c r="IK10" s="153"/>
      <c r="IL10" s="153"/>
      <c r="IM10" s="153"/>
      <c r="IN10" s="153"/>
      <c r="IO10" s="153"/>
      <c r="IP10" s="153"/>
      <c r="IQ10" s="153"/>
      <c r="IR10" s="153"/>
      <c r="IS10" s="153"/>
    </row>
    <row r="11" spans="1:253" ht="18.75">
      <c r="A11" s="158"/>
      <c r="B11" s="166" t="s">
        <v>8</v>
      </c>
      <c r="C11" s="167"/>
      <c r="D11" s="167"/>
      <c r="E11" s="167"/>
      <c r="F11" s="167"/>
      <c r="G11" s="167"/>
      <c r="H11" s="167"/>
      <c r="I11" s="160"/>
      <c r="J11" s="153"/>
      <c r="K11" s="163" t="e">
        <f aca="true" t="shared" si="2" ref="K11:K20">D11/C11*100</f>
        <v>#DIV/0!</v>
      </c>
      <c r="L11" s="168"/>
      <c r="M11" s="168"/>
      <c r="N11" s="169"/>
      <c r="O11" s="165" t="e">
        <f aca="true" t="shared" si="3" ref="O11:O20">E11/C11*100</f>
        <v>#DIV/0!</v>
      </c>
      <c r="P11" s="165" t="e">
        <f aca="true" t="shared" si="4" ref="P11:P20">H11/C11*100-100</f>
        <v>#DIV/0!</v>
      </c>
      <c r="Q11" s="163" t="e">
        <f aca="true" t="shared" si="5" ref="Q11:Q20">H11/F11*100</f>
        <v>#DIV/0!</v>
      </c>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3"/>
      <c r="EG11" s="153"/>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3"/>
      <c r="FZ11" s="153"/>
      <c r="GA11" s="153"/>
      <c r="GB11" s="153"/>
      <c r="GC11" s="153"/>
      <c r="GD11" s="153"/>
      <c r="GE11" s="153"/>
      <c r="GF11" s="153"/>
      <c r="GG11" s="153"/>
      <c r="GH11" s="153"/>
      <c r="GI11" s="153"/>
      <c r="GJ11" s="153"/>
      <c r="GK11" s="153"/>
      <c r="GL11" s="153"/>
      <c r="GM11" s="153"/>
      <c r="GN11" s="153"/>
      <c r="GO11" s="153"/>
      <c r="GP11" s="153"/>
      <c r="GQ11" s="153"/>
      <c r="GR11" s="153"/>
      <c r="GS11" s="153"/>
      <c r="GT11" s="153"/>
      <c r="GU11" s="153"/>
      <c r="GV11" s="153"/>
      <c r="GW11" s="153"/>
      <c r="GX11" s="153"/>
      <c r="GY11" s="153"/>
      <c r="GZ11" s="153"/>
      <c r="HA11" s="153"/>
      <c r="HB11" s="153"/>
      <c r="HC11" s="153"/>
      <c r="HD11" s="153"/>
      <c r="HE11" s="153"/>
      <c r="HF11" s="153"/>
      <c r="HG11" s="153"/>
      <c r="HH11" s="153"/>
      <c r="HI11" s="153"/>
      <c r="HJ11" s="153"/>
      <c r="HK11" s="153"/>
      <c r="HL11" s="153"/>
      <c r="HM11" s="153"/>
      <c r="HN11" s="153"/>
      <c r="HO11" s="153"/>
      <c r="HP11" s="153"/>
      <c r="HQ11" s="153"/>
      <c r="HR11" s="153"/>
      <c r="HS11" s="153"/>
      <c r="HT11" s="153"/>
      <c r="HU11" s="153"/>
      <c r="HV11" s="153"/>
      <c r="HW11" s="153"/>
      <c r="HX11" s="153"/>
      <c r="HY11" s="153"/>
      <c r="HZ11" s="153"/>
      <c r="IA11" s="153"/>
      <c r="IB11" s="153"/>
      <c r="IC11" s="153"/>
      <c r="ID11" s="153"/>
      <c r="IE11" s="153"/>
      <c r="IF11" s="153"/>
      <c r="IG11" s="153"/>
      <c r="IH11" s="153"/>
      <c r="II11" s="153"/>
      <c r="IJ11" s="153"/>
      <c r="IK11" s="153"/>
      <c r="IL11" s="153"/>
      <c r="IM11" s="153"/>
      <c r="IN11" s="153"/>
      <c r="IO11" s="153"/>
      <c r="IP11" s="153"/>
      <c r="IQ11" s="153"/>
      <c r="IR11" s="153"/>
      <c r="IS11" s="153"/>
    </row>
    <row r="12" spans="1:253" s="161" customFormat="1" ht="18.75">
      <c r="A12" s="158" t="s">
        <v>106</v>
      </c>
      <c r="B12" s="162" t="s">
        <v>107</v>
      </c>
      <c r="C12" s="159">
        <f aca="true" t="shared" si="6" ref="C12:H12">SUM(C13:C16)</f>
        <v>1676775</v>
      </c>
      <c r="D12" s="159">
        <f t="shared" si="6"/>
        <v>364638.86436600005</v>
      </c>
      <c r="E12" s="159">
        <f t="shared" si="6"/>
        <v>1676775.1</v>
      </c>
      <c r="F12" s="159">
        <f t="shared" si="6"/>
        <v>7123595</v>
      </c>
      <c r="G12" s="159">
        <f t="shared" si="6"/>
        <v>1608000</v>
      </c>
      <c r="H12" s="159">
        <f t="shared" si="6"/>
        <v>1608000</v>
      </c>
      <c r="I12" s="160"/>
      <c r="J12" s="153"/>
      <c r="K12" s="163">
        <f t="shared" si="2"/>
        <v>21.74643970514828</v>
      </c>
      <c r="L12" s="164">
        <f>C13+C15+C16</f>
        <v>722730</v>
      </c>
      <c r="M12" s="164">
        <f>D13+D15+D16</f>
        <v>292947.86436600005</v>
      </c>
      <c r="N12" s="163">
        <f>M12/L12*100</f>
        <v>40.53351381096676</v>
      </c>
      <c r="O12" s="165">
        <f t="shared" si="3"/>
        <v>100.00000596382938</v>
      </c>
      <c r="P12" s="165">
        <f t="shared" si="4"/>
        <v>-4.101623652547303</v>
      </c>
      <c r="Q12" s="163">
        <f t="shared" si="5"/>
        <v>22.572872264636043</v>
      </c>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3"/>
      <c r="DX12" s="153"/>
      <c r="DY12" s="153"/>
      <c r="DZ12" s="153"/>
      <c r="EA12" s="153"/>
      <c r="EB12" s="153"/>
      <c r="EC12" s="153"/>
      <c r="ED12" s="153"/>
      <c r="EE12" s="153"/>
      <c r="EF12" s="153"/>
      <c r="EG12" s="153"/>
      <c r="EH12" s="153"/>
      <c r="EI12" s="153"/>
      <c r="EJ12" s="153"/>
      <c r="EK12" s="153"/>
      <c r="EL12" s="153"/>
      <c r="EM12" s="153"/>
      <c r="EN12" s="153"/>
      <c r="EO12" s="153"/>
      <c r="EP12" s="153"/>
      <c r="EQ12" s="153"/>
      <c r="ER12" s="153"/>
      <c r="ES12" s="153"/>
      <c r="ET12" s="153"/>
      <c r="EU12" s="153"/>
      <c r="EV12" s="153"/>
      <c r="EW12" s="153"/>
      <c r="EX12" s="153"/>
      <c r="EY12" s="153"/>
      <c r="EZ12" s="153"/>
      <c r="FA12" s="153"/>
      <c r="FB12" s="153"/>
      <c r="FC12" s="153"/>
      <c r="FD12" s="153"/>
      <c r="FE12" s="153"/>
      <c r="FF12" s="153"/>
      <c r="FG12" s="153"/>
      <c r="FH12" s="153"/>
      <c r="FI12" s="153"/>
      <c r="FJ12" s="153"/>
      <c r="FK12" s="153"/>
      <c r="FL12" s="153"/>
      <c r="FM12" s="153"/>
      <c r="FN12" s="153"/>
      <c r="FO12" s="153"/>
      <c r="FP12" s="153"/>
      <c r="FQ12" s="153"/>
      <c r="FR12" s="153"/>
      <c r="FS12" s="153"/>
      <c r="FT12" s="153"/>
      <c r="FU12" s="153"/>
      <c r="FV12" s="153"/>
      <c r="FW12" s="153"/>
      <c r="FX12" s="153"/>
      <c r="FY12" s="153"/>
      <c r="FZ12" s="153"/>
      <c r="GA12" s="153"/>
      <c r="GB12" s="153"/>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3"/>
      <c r="GY12" s="153"/>
      <c r="GZ12" s="153"/>
      <c r="HA12" s="153"/>
      <c r="HB12" s="153"/>
      <c r="HC12" s="153"/>
      <c r="HD12" s="153"/>
      <c r="HE12" s="153"/>
      <c r="HF12" s="153"/>
      <c r="HG12" s="153"/>
      <c r="HH12" s="153"/>
      <c r="HI12" s="153"/>
      <c r="HJ12" s="153"/>
      <c r="HK12" s="153"/>
      <c r="HL12" s="153"/>
      <c r="HM12" s="153"/>
      <c r="HN12" s="153"/>
      <c r="HO12" s="153"/>
      <c r="HP12" s="153"/>
      <c r="HQ12" s="153"/>
      <c r="HR12" s="153"/>
      <c r="HS12" s="153"/>
      <c r="HT12" s="153"/>
      <c r="HU12" s="153"/>
      <c r="HV12" s="153"/>
      <c r="HW12" s="153"/>
      <c r="HX12" s="153"/>
      <c r="HY12" s="153"/>
      <c r="HZ12" s="153"/>
      <c r="IA12" s="153"/>
      <c r="IB12" s="153"/>
      <c r="IC12" s="153"/>
      <c r="ID12" s="153"/>
      <c r="IE12" s="153"/>
      <c r="IF12" s="153"/>
      <c r="IG12" s="153"/>
      <c r="IH12" s="153"/>
      <c r="II12" s="153"/>
      <c r="IJ12" s="153"/>
      <c r="IK12" s="153"/>
      <c r="IL12" s="153"/>
      <c r="IM12" s="153"/>
      <c r="IN12" s="153"/>
      <c r="IO12" s="153"/>
      <c r="IP12" s="153"/>
      <c r="IQ12" s="153"/>
      <c r="IR12" s="153"/>
      <c r="IS12" s="153"/>
    </row>
    <row r="13" spans="1:253" ht="56.25">
      <c r="A13" s="170" t="s">
        <v>58</v>
      </c>
      <c r="B13" s="171" t="s">
        <v>108</v>
      </c>
      <c r="C13" s="167">
        <v>662530</v>
      </c>
      <c r="D13" s="167">
        <f>'BIEU NSDP'!L21</f>
        <v>284331.29036600003</v>
      </c>
      <c r="E13" s="167">
        <f>'BIEU NSDP'!N21-'B1 THDP'!E16</f>
        <v>662530.1</v>
      </c>
      <c r="F13" s="167">
        <v>3734700</v>
      </c>
      <c r="G13" s="167">
        <v>760000</v>
      </c>
      <c r="H13" s="167">
        <v>760000</v>
      </c>
      <c r="I13" s="172" t="s">
        <v>534</v>
      </c>
      <c r="J13" s="153"/>
      <c r="K13" s="163">
        <f t="shared" si="2"/>
        <v>42.91598725582238</v>
      </c>
      <c r="L13" s="153"/>
      <c r="M13" s="153"/>
      <c r="N13" s="153"/>
      <c r="O13" s="165">
        <f t="shared" si="3"/>
        <v>100.00001509365613</v>
      </c>
      <c r="P13" s="165">
        <f t="shared" si="4"/>
        <v>14.711786636076866</v>
      </c>
      <c r="Q13" s="163">
        <f t="shared" si="5"/>
        <v>20.349693415803145</v>
      </c>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c r="DD13" s="153"/>
      <c r="DE13" s="153"/>
      <c r="DF13" s="153"/>
      <c r="DG13" s="153"/>
      <c r="DH13" s="153"/>
      <c r="DI13" s="153"/>
      <c r="DJ13" s="153"/>
      <c r="DK13" s="153"/>
      <c r="DL13" s="153"/>
      <c r="DM13" s="153"/>
      <c r="DN13" s="153"/>
      <c r="DO13" s="153"/>
      <c r="DP13" s="153"/>
      <c r="DQ13" s="153"/>
      <c r="DR13" s="153"/>
      <c r="DS13" s="153"/>
      <c r="DT13" s="153"/>
      <c r="DU13" s="153"/>
      <c r="DV13" s="153"/>
      <c r="DW13" s="153"/>
      <c r="DX13" s="153"/>
      <c r="DY13" s="153"/>
      <c r="DZ13" s="153"/>
      <c r="EA13" s="153"/>
      <c r="EB13" s="153"/>
      <c r="EC13" s="153"/>
      <c r="ED13" s="153"/>
      <c r="EE13" s="153"/>
      <c r="EF13" s="153"/>
      <c r="EG13" s="153"/>
      <c r="EH13" s="153"/>
      <c r="EI13" s="153"/>
      <c r="EJ13" s="153"/>
      <c r="EK13" s="153"/>
      <c r="EL13" s="153"/>
      <c r="EM13" s="153"/>
      <c r="EN13" s="153"/>
      <c r="EO13" s="153"/>
      <c r="EP13" s="153"/>
      <c r="EQ13" s="153"/>
      <c r="ER13" s="153"/>
      <c r="ES13" s="153"/>
      <c r="ET13" s="153"/>
      <c r="EU13" s="153"/>
      <c r="EV13" s="153"/>
      <c r="EW13" s="153"/>
      <c r="EX13" s="153"/>
      <c r="EY13" s="153"/>
      <c r="EZ13" s="153"/>
      <c r="FA13" s="153"/>
      <c r="FB13" s="153"/>
      <c r="FC13" s="153"/>
      <c r="FD13" s="153"/>
      <c r="FE13" s="153"/>
      <c r="FF13" s="153"/>
      <c r="FG13" s="153"/>
      <c r="FH13" s="153"/>
      <c r="FI13" s="153"/>
      <c r="FJ13" s="153"/>
      <c r="FK13" s="153"/>
      <c r="FL13" s="153"/>
      <c r="FM13" s="153"/>
      <c r="FN13" s="153"/>
      <c r="FO13" s="153"/>
      <c r="FP13" s="153"/>
      <c r="FQ13" s="153"/>
      <c r="FR13" s="153"/>
      <c r="FS13" s="153"/>
      <c r="FT13" s="153"/>
      <c r="FU13" s="153"/>
      <c r="FV13" s="153"/>
      <c r="FW13" s="153"/>
      <c r="FX13" s="153"/>
      <c r="FY13" s="153"/>
      <c r="FZ13" s="153"/>
      <c r="GA13" s="153"/>
      <c r="GB13" s="153"/>
      <c r="GC13" s="153"/>
      <c r="GD13" s="153"/>
      <c r="GE13" s="153"/>
      <c r="GF13" s="153"/>
      <c r="GG13" s="153"/>
      <c r="GH13" s="153"/>
      <c r="GI13" s="153"/>
      <c r="GJ13" s="153"/>
      <c r="GK13" s="153"/>
      <c r="GL13" s="153"/>
      <c r="GM13" s="153"/>
      <c r="GN13" s="153"/>
      <c r="GO13" s="153"/>
      <c r="GP13" s="153"/>
      <c r="GQ13" s="153"/>
      <c r="GR13" s="153"/>
      <c r="GS13" s="153"/>
      <c r="GT13" s="153"/>
      <c r="GU13" s="153"/>
      <c r="GV13" s="153"/>
      <c r="GW13" s="153"/>
      <c r="GX13" s="153"/>
      <c r="GY13" s="153"/>
      <c r="GZ13" s="153"/>
      <c r="HA13" s="153"/>
      <c r="HB13" s="153"/>
      <c r="HC13" s="153"/>
      <c r="HD13" s="153"/>
      <c r="HE13" s="153"/>
      <c r="HF13" s="153"/>
      <c r="HG13" s="153"/>
      <c r="HH13" s="153"/>
      <c r="HI13" s="153"/>
      <c r="HJ13" s="153"/>
      <c r="HK13" s="153"/>
      <c r="HL13" s="153"/>
      <c r="HM13" s="153"/>
      <c r="HN13" s="153"/>
      <c r="HO13" s="153"/>
      <c r="HP13" s="153"/>
      <c r="HQ13" s="153"/>
      <c r="HR13" s="153"/>
      <c r="HS13" s="153"/>
      <c r="HT13" s="153"/>
      <c r="HU13" s="153"/>
      <c r="HV13" s="153"/>
      <c r="HW13" s="153"/>
      <c r="HX13" s="153"/>
      <c r="HY13" s="153"/>
      <c r="HZ13" s="153"/>
      <c r="IA13" s="153"/>
      <c r="IB13" s="153"/>
      <c r="IC13" s="153"/>
      <c r="ID13" s="153"/>
      <c r="IE13" s="153"/>
      <c r="IF13" s="153"/>
      <c r="IG13" s="153"/>
      <c r="IH13" s="153"/>
      <c r="II13" s="153"/>
      <c r="IJ13" s="153"/>
      <c r="IK13" s="153"/>
      <c r="IL13" s="153"/>
      <c r="IM13" s="153"/>
      <c r="IN13" s="153"/>
      <c r="IO13" s="153"/>
      <c r="IP13" s="153"/>
      <c r="IQ13" s="153"/>
      <c r="IR13" s="153"/>
      <c r="IS13" s="153"/>
    </row>
    <row r="14" spans="1:253" ht="51">
      <c r="A14" s="170" t="s">
        <v>58</v>
      </c>
      <c r="B14" s="173" t="s">
        <v>76</v>
      </c>
      <c r="C14" s="174">
        <v>954045</v>
      </c>
      <c r="D14" s="174">
        <f>'BIEU NSDP'!L14</f>
        <v>71691</v>
      </c>
      <c r="E14" s="174">
        <v>954045</v>
      </c>
      <c r="F14" s="167">
        <v>3219795</v>
      </c>
      <c r="G14" s="167">
        <v>813000</v>
      </c>
      <c r="H14" s="167">
        <v>813000</v>
      </c>
      <c r="I14" s="172" t="s">
        <v>535</v>
      </c>
      <c r="K14" s="163">
        <f t="shared" si="2"/>
        <v>7.514425420184582</v>
      </c>
      <c r="L14" s="175"/>
      <c r="O14" s="165">
        <f t="shared" si="3"/>
        <v>100</v>
      </c>
      <c r="P14" s="165">
        <f t="shared" si="4"/>
        <v>-14.783893841485465</v>
      </c>
      <c r="Q14" s="163">
        <f t="shared" si="5"/>
        <v>25.250054739509814</v>
      </c>
      <c r="IO14" s="153"/>
      <c r="IP14" s="153"/>
      <c r="IQ14" s="153"/>
      <c r="IR14" s="153"/>
      <c r="IS14" s="153"/>
    </row>
    <row r="15" spans="1:253" ht="51">
      <c r="A15" s="170" t="s">
        <v>58</v>
      </c>
      <c r="B15" s="173" t="s">
        <v>77</v>
      </c>
      <c r="C15" s="174">
        <v>36000</v>
      </c>
      <c r="D15" s="174">
        <f>'BIEU NSDP'!L211</f>
        <v>8616.574</v>
      </c>
      <c r="E15" s="174">
        <f>C15</f>
        <v>36000</v>
      </c>
      <c r="F15" s="167">
        <v>168000</v>
      </c>
      <c r="G15" s="167">
        <v>35000</v>
      </c>
      <c r="H15" s="167">
        <v>35000</v>
      </c>
      <c r="I15" s="172" t="s">
        <v>534</v>
      </c>
      <c r="K15" s="163">
        <f t="shared" si="2"/>
        <v>23.93492777777778</v>
      </c>
      <c r="O15" s="165">
        <f t="shared" si="3"/>
        <v>100</v>
      </c>
      <c r="P15" s="165">
        <f t="shared" si="4"/>
        <v>-2.7777777777777857</v>
      </c>
      <c r="Q15" s="163">
        <f t="shared" si="5"/>
        <v>20.833333333333336</v>
      </c>
      <c r="IO15" s="153"/>
      <c r="IP15" s="153"/>
      <c r="IQ15" s="153"/>
      <c r="IR15" s="153"/>
      <c r="IS15" s="153"/>
    </row>
    <row r="16" spans="1:253" ht="18.75">
      <c r="A16" s="170" t="s">
        <v>58</v>
      </c>
      <c r="B16" s="173" t="s">
        <v>78</v>
      </c>
      <c r="C16" s="174">
        <v>24200</v>
      </c>
      <c r="D16" s="174"/>
      <c r="E16" s="174">
        <f>C16</f>
        <v>24200</v>
      </c>
      <c r="F16" s="167">
        <v>1100</v>
      </c>
      <c r="G16" s="167"/>
      <c r="H16" s="167"/>
      <c r="I16" s="171"/>
      <c r="K16" s="163">
        <f t="shared" si="2"/>
        <v>0</v>
      </c>
      <c r="O16" s="165">
        <f t="shared" si="3"/>
        <v>100</v>
      </c>
      <c r="P16" s="165">
        <f t="shared" si="4"/>
        <v>-100</v>
      </c>
      <c r="Q16" s="163">
        <f t="shared" si="5"/>
        <v>0</v>
      </c>
      <c r="IO16" s="153"/>
      <c r="IP16" s="153"/>
      <c r="IQ16" s="153"/>
      <c r="IR16" s="153"/>
      <c r="IS16" s="153"/>
    </row>
    <row r="17" spans="1:253" ht="37.5">
      <c r="A17" s="158"/>
      <c r="B17" s="176" t="s">
        <v>51</v>
      </c>
      <c r="C17" s="174"/>
      <c r="D17" s="174"/>
      <c r="E17" s="174"/>
      <c r="F17" s="167"/>
      <c r="G17" s="167"/>
      <c r="H17" s="167"/>
      <c r="I17" s="177"/>
      <c r="J17" s="153"/>
      <c r="K17" s="163" t="e">
        <f t="shared" si="2"/>
        <v>#DIV/0!</v>
      </c>
      <c r="L17" s="153"/>
      <c r="M17" s="153"/>
      <c r="N17" s="153"/>
      <c r="O17" s="165" t="e">
        <f t="shared" si="3"/>
        <v>#DIV/0!</v>
      </c>
      <c r="P17" s="165" t="e">
        <f t="shared" si="4"/>
        <v>#DIV/0!</v>
      </c>
      <c r="Q17" s="163" t="e">
        <f t="shared" si="5"/>
        <v>#DIV/0!</v>
      </c>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c r="DD17" s="153"/>
      <c r="DE17" s="153"/>
      <c r="DF17" s="153"/>
      <c r="DG17" s="153"/>
      <c r="DH17" s="153"/>
      <c r="DI17" s="153"/>
      <c r="DJ17" s="153"/>
      <c r="DK17" s="153"/>
      <c r="DL17" s="153"/>
      <c r="DM17" s="153"/>
      <c r="DN17" s="153"/>
      <c r="DO17" s="153"/>
      <c r="DP17" s="153"/>
      <c r="DQ17" s="153"/>
      <c r="DR17" s="153"/>
      <c r="DS17" s="153"/>
      <c r="DT17" s="153"/>
      <c r="DU17" s="153"/>
      <c r="DV17" s="153"/>
      <c r="DW17" s="153"/>
      <c r="DX17" s="153"/>
      <c r="DY17" s="153"/>
      <c r="DZ17" s="153"/>
      <c r="EA17" s="153"/>
      <c r="EB17" s="153"/>
      <c r="EC17" s="153"/>
      <c r="ED17" s="153"/>
      <c r="EE17" s="153"/>
      <c r="EF17" s="153"/>
      <c r="EG17" s="153"/>
      <c r="EH17" s="153"/>
      <c r="EI17" s="153"/>
      <c r="EJ17" s="153"/>
      <c r="EK17" s="153"/>
      <c r="EL17" s="153"/>
      <c r="EM17" s="153"/>
      <c r="EN17" s="153"/>
      <c r="EO17" s="153"/>
      <c r="EP17" s="153"/>
      <c r="EQ17" s="153"/>
      <c r="ER17" s="153"/>
      <c r="ES17" s="153"/>
      <c r="ET17" s="153"/>
      <c r="EU17" s="153"/>
      <c r="EV17" s="153"/>
      <c r="EW17" s="153"/>
      <c r="EX17" s="153"/>
      <c r="EY17" s="153"/>
      <c r="EZ17" s="153"/>
      <c r="FA17" s="153"/>
      <c r="FB17" s="153"/>
      <c r="FC17" s="153"/>
      <c r="FD17" s="153"/>
      <c r="FE17" s="153"/>
      <c r="FF17" s="153"/>
      <c r="FG17" s="153"/>
      <c r="FH17" s="153"/>
      <c r="FI17" s="153"/>
      <c r="FJ17" s="153"/>
      <c r="FK17" s="153"/>
      <c r="FL17" s="153"/>
      <c r="FM17" s="153"/>
      <c r="FN17" s="153"/>
      <c r="FO17" s="153"/>
      <c r="FP17" s="153"/>
      <c r="FQ17" s="153"/>
      <c r="FR17" s="153"/>
      <c r="FS17" s="153"/>
      <c r="FT17" s="153"/>
      <c r="FU17" s="153"/>
      <c r="FV17" s="153"/>
      <c r="FW17" s="153"/>
      <c r="FX17" s="153"/>
      <c r="FY17" s="153"/>
      <c r="FZ17" s="153"/>
      <c r="GA17" s="153"/>
      <c r="GB17" s="153"/>
      <c r="GC17" s="153"/>
      <c r="GD17" s="153"/>
      <c r="GE17" s="153"/>
      <c r="GF17" s="153"/>
      <c r="GG17" s="153"/>
      <c r="GH17" s="153"/>
      <c r="GI17" s="153"/>
      <c r="GJ17" s="153"/>
      <c r="GK17" s="153"/>
      <c r="GL17" s="153"/>
      <c r="GM17" s="153"/>
      <c r="GN17" s="153"/>
      <c r="GO17" s="153"/>
      <c r="GP17" s="153"/>
      <c r="GQ17" s="153"/>
      <c r="GR17" s="153"/>
      <c r="GS17" s="153"/>
      <c r="GT17" s="153"/>
      <c r="GU17" s="153"/>
      <c r="GV17" s="153"/>
      <c r="GW17" s="153"/>
      <c r="GX17" s="153"/>
      <c r="GY17" s="153"/>
      <c r="GZ17" s="153"/>
      <c r="HA17" s="153"/>
      <c r="HB17" s="153"/>
      <c r="HC17" s="153"/>
      <c r="HD17" s="153"/>
      <c r="HE17" s="153"/>
      <c r="HF17" s="153"/>
      <c r="HG17" s="153"/>
      <c r="HH17" s="153"/>
      <c r="HI17" s="153"/>
      <c r="HJ17" s="153"/>
      <c r="HK17" s="153"/>
      <c r="HL17" s="153"/>
      <c r="HM17" s="153"/>
      <c r="HN17" s="153"/>
      <c r="HO17" s="153"/>
      <c r="HP17" s="153"/>
      <c r="HQ17" s="153"/>
      <c r="HR17" s="153"/>
      <c r="HS17" s="153"/>
      <c r="HT17" s="153"/>
      <c r="HU17" s="153"/>
      <c r="HV17" s="153"/>
      <c r="HW17" s="153"/>
      <c r="HX17" s="153"/>
      <c r="HY17" s="153"/>
      <c r="HZ17" s="153"/>
      <c r="IA17" s="153"/>
      <c r="IB17" s="153"/>
      <c r="IC17" s="153"/>
      <c r="ID17" s="153"/>
      <c r="IE17" s="153"/>
      <c r="IF17" s="153"/>
      <c r="IG17" s="153"/>
      <c r="IH17" s="153"/>
      <c r="II17" s="153"/>
      <c r="IJ17" s="153"/>
      <c r="IK17" s="153"/>
      <c r="IL17" s="153"/>
      <c r="IM17" s="153"/>
      <c r="IN17" s="153"/>
      <c r="IO17" s="153"/>
      <c r="IP17" s="153"/>
      <c r="IQ17" s="153"/>
      <c r="IR17" s="153"/>
      <c r="IS17" s="153"/>
    </row>
    <row r="18" spans="1:253" s="161" customFormat="1" ht="37.5">
      <c r="A18" s="158" t="s">
        <v>27</v>
      </c>
      <c r="B18" s="177" t="s">
        <v>105</v>
      </c>
      <c r="C18" s="159">
        <f aca="true" t="shared" si="7" ref="C18:H18">SUM(C19:C20)</f>
        <v>1256896</v>
      </c>
      <c r="D18" s="159">
        <f t="shared" si="7"/>
        <v>415906.70922399993</v>
      </c>
      <c r="E18" s="159">
        <f t="shared" si="7"/>
        <v>1256895.98</v>
      </c>
      <c r="F18" s="159">
        <f t="shared" si="7"/>
        <v>7594880</v>
      </c>
      <c r="G18" s="159">
        <f t="shared" si="7"/>
        <v>2495894</v>
      </c>
      <c r="H18" s="159">
        <f t="shared" si="7"/>
        <v>2495894</v>
      </c>
      <c r="I18" s="160"/>
      <c r="J18" s="153"/>
      <c r="K18" s="163">
        <f t="shared" si="2"/>
        <v>33.08998590368654</v>
      </c>
      <c r="L18" s="153"/>
      <c r="M18" s="153"/>
      <c r="N18" s="153"/>
      <c r="O18" s="165">
        <f t="shared" si="3"/>
        <v>99.99999840877845</v>
      </c>
      <c r="P18" s="165">
        <f t="shared" si="4"/>
        <v>98.57601583583687</v>
      </c>
      <c r="Q18" s="163">
        <f t="shared" si="5"/>
        <v>32.86284970927783</v>
      </c>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153"/>
      <c r="CO18" s="153"/>
      <c r="CP18" s="153"/>
      <c r="CQ18" s="153"/>
      <c r="CR18" s="153"/>
      <c r="CS18" s="153"/>
      <c r="CT18" s="153"/>
      <c r="CU18" s="153"/>
      <c r="CV18" s="153"/>
      <c r="CW18" s="153"/>
      <c r="CX18" s="153"/>
      <c r="CY18" s="153"/>
      <c r="CZ18" s="153"/>
      <c r="DA18" s="153"/>
      <c r="DB18" s="153"/>
      <c r="DC18" s="153"/>
      <c r="DD18" s="153"/>
      <c r="DE18" s="153"/>
      <c r="DF18" s="153"/>
      <c r="DG18" s="153"/>
      <c r="DH18" s="153"/>
      <c r="DI18" s="153"/>
      <c r="DJ18" s="153"/>
      <c r="DK18" s="153"/>
      <c r="DL18" s="153"/>
      <c r="DM18" s="153"/>
      <c r="DN18" s="153"/>
      <c r="DO18" s="153"/>
      <c r="DP18" s="153"/>
      <c r="DQ18" s="153"/>
      <c r="DR18" s="153"/>
      <c r="DS18" s="153"/>
      <c r="DT18" s="153"/>
      <c r="DU18" s="153"/>
      <c r="DV18" s="153"/>
      <c r="DW18" s="153"/>
      <c r="DX18" s="153"/>
      <c r="DY18" s="153"/>
      <c r="DZ18" s="153"/>
      <c r="EA18" s="153"/>
      <c r="EB18" s="153"/>
      <c r="EC18" s="153"/>
      <c r="ED18" s="153"/>
      <c r="EE18" s="153"/>
      <c r="EF18" s="153"/>
      <c r="EG18" s="153"/>
      <c r="EH18" s="153"/>
      <c r="EI18" s="153"/>
      <c r="EJ18" s="153"/>
      <c r="EK18" s="153"/>
      <c r="EL18" s="153"/>
      <c r="EM18" s="153"/>
      <c r="EN18" s="153"/>
      <c r="EO18" s="153"/>
      <c r="EP18" s="153"/>
      <c r="EQ18" s="153"/>
      <c r="ER18" s="153"/>
      <c r="ES18" s="153"/>
      <c r="ET18" s="153"/>
      <c r="EU18" s="153"/>
      <c r="EV18" s="153"/>
      <c r="EW18" s="153"/>
      <c r="EX18" s="153"/>
      <c r="EY18" s="153"/>
      <c r="EZ18" s="153"/>
      <c r="FA18" s="153"/>
      <c r="FB18" s="153"/>
      <c r="FC18" s="153"/>
      <c r="FD18" s="153"/>
      <c r="FE18" s="153"/>
      <c r="FF18" s="153"/>
      <c r="FG18" s="153"/>
      <c r="FH18" s="153"/>
      <c r="FI18" s="153"/>
      <c r="FJ18" s="153"/>
      <c r="FK18" s="153"/>
      <c r="FL18" s="153"/>
      <c r="FM18" s="153"/>
      <c r="FN18" s="153"/>
      <c r="FO18" s="153"/>
      <c r="FP18" s="153"/>
      <c r="FQ18" s="153"/>
      <c r="FR18" s="153"/>
      <c r="FS18" s="153"/>
      <c r="FT18" s="153"/>
      <c r="FU18" s="153"/>
      <c r="FV18" s="153"/>
      <c r="FW18" s="153"/>
      <c r="FX18" s="153"/>
      <c r="FY18" s="153"/>
      <c r="FZ18" s="153"/>
      <c r="GA18" s="153"/>
      <c r="GB18" s="153"/>
      <c r="GC18" s="153"/>
      <c r="GD18" s="153"/>
      <c r="GE18" s="153"/>
      <c r="GF18" s="153"/>
      <c r="GG18" s="153"/>
      <c r="GH18" s="153"/>
      <c r="GI18" s="153"/>
      <c r="GJ18" s="153"/>
      <c r="GK18" s="153"/>
      <c r="GL18" s="153"/>
      <c r="GM18" s="153"/>
      <c r="GN18" s="153"/>
      <c r="GO18" s="153"/>
      <c r="GP18" s="153"/>
      <c r="GQ18" s="153"/>
      <c r="GR18" s="153"/>
      <c r="GS18" s="153"/>
      <c r="GT18" s="153"/>
      <c r="GU18" s="153"/>
      <c r="GV18" s="153"/>
      <c r="GW18" s="153"/>
      <c r="GX18" s="153"/>
      <c r="GY18" s="153"/>
      <c r="GZ18" s="153"/>
      <c r="HA18" s="153"/>
      <c r="HB18" s="153"/>
      <c r="HC18" s="153"/>
      <c r="HD18" s="153"/>
      <c r="HE18" s="153"/>
      <c r="HF18" s="153"/>
      <c r="HG18" s="153"/>
      <c r="HH18" s="153"/>
      <c r="HI18" s="153"/>
      <c r="HJ18" s="153"/>
      <c r="HK18" s="153"/>
      <c r="HL18" s="153"/>
      <c r="HM18" s="153"/>
      <c r="HN18" s="153"/>
      <c r="HO18" s="153"/>
      <c r="HP18" s="153"/>
      <c r="HQ18" s="153"/>
      <c r="HR18" s="153"/>
      <c r="HS18" s="153"/>
      <c r="HT18" s="153"/>
      <c r="HU18" s="153"/>
      <c r="HV18" s="153"/>
      <c r="HW18" s="153"/>
      <c r="HX18" s="153"/>
      <c r="HY18" s="153"/>
      <c r="HZ18" s="153"/>
      <c r="IA18" s="153"/>
      <c r="IB18" s="153"/>
      <c r="IC18" s="153"/>
      <c r="ID18" s="153"/>
      <c r="IE18" s="153"/>
      <c r="IF18" s="153"/>
      <c r="IG18" s="153"/>
      <c r="IH18" s="153"/>
      <c r="II18" s="153"/>
      <c r="IJ18" s="153"/>
      <c r="IK18" s="153"/>
      <c r="IL18" s="153"/>
      <c r="IM18" s="153"/>
      <c r="IN18" s="153"/>
      <c r="IO18" s="153"/>
      <c r="IP18" s="153"/>
      <c r="IQ18" s="153"/>
      <c r="IR18" s="153"/>
      <c r="IS18" s="153"/>
    </row>
    <row r="19" spans="1:253" ht="19.5">
      <c r="A19" s="170" t="s">
        <v>58</v>
      </c>
      <c r="B19" s="173" t="s">
        <v>80</v>
      </c>
      <c r="C19" s="167">
        <v>1172376</v>
      </c>
      <c r="D19" s="167">
        <f>'Bieu2 TW trong nuoc'!L13</f>
        <v>415906.70922399993</v>
      </c>
      <c r="E19" s="167">
        <f>'Bieu2 TW trong nuoc'!N13</f>
        <v>1172376</v>
      </c>
      <c r="F19" s="167">
        <v>6789720</v>
      </c>
      <c r="G19" s="167">
        <f>H19</f>
        <v>2191500</v>
      </c>
      <c r="H19" s="167">
        <f>'Bieu2 TW trong nuoc'!V13</f>
        <v>2191500</v>
      </c>
      <c r="I19" s="178"/>
      <c r="J19" s="179"/>
      <c r="K19" s="163">
        <f t="shared" si="2"/>
        <v>35.4755393511979</v>
      </c>
      <c r="L19" s="179"/>
      <c r="M19" s="179"/>
      <c r="N19" s="179"/>
      <c r="O19" s="165">
        <f t="shared" si="3"/>
        <v>100</v>
      </c>
      <c r="P19" s="165">
        <f t="shared" si="4"/>
        <v>86.92808450531228</v>
      </c>
      <c r="Q19" s="163">
        <f t="shared" si="5"/>
        <v>32.276736006786734</v>
      </c>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c r="GT19" s="179"/>
      <c r="GU19" s="179"/>
      <c r="GV19" s="179"/>
      <c r="GW19" s="179"/>
      <c r="GX19" s="179"/>
      <c r="GY19" s="179"/>
      <c r="GZ19" s="179"/>
      <c r="HA19" s="179"/>
      <c r="HB19" s="179"/>
      <c r="HC19" s="179"/>
      <c r="HD19" s="179"/>
      <c r="HE19" s="179"/>
      <c r="HF19" s="179"/>
      <c r="HG19" s="179"/>
      <c r="HH19" s="179"/>
      <c r="HI19" s="179"/>
      <c r="HJ19" s="179"/>
      <c r="HK19" s="179"/>
      <c r="HL19" s="179"/>
      <c r="HM19" s="179"/>
      <c r="HN19" s="179"/>
      <c r="HO19" s="179"/>
      <c r="HP19" s="179"/>
      <c r="HQ19" s="179"/>
      <c r="HR19" s="179"/>
      <c r="HS19" s="179"/>
      <c r="HT19" s="179"/>
      <c r="HU19" s="179"/>
      <c r="HV19" s="179"/>
      <c r="HW19" s="179"/>
      <c r="HX19" s="179"/>
      <c r="HY19" s="179"/>
      <c r="HZ19" s="179"/>
      <c r="IA19" s="179"/>
      <c r="IB19" s="179"/>
      <c r="IC19" s="179"/>
      <c r="ID19" s="179"/>
      <c r="IE19" s="179"/>
      <c r="IF19" s="179"/>
      <c r="IG19" s="179"/>
      <c r="IH19" s="179"/>
      <c r="II19" s="179"/>
      <c r="IJ19" s="179"/>
      <c r="IK19" s="179"/>
      <c r="IL19" s="179"/>
      <c r="IM19" s="179"/>
      <c r="IN19" s="153"/>
      <c r="IO19" s="153"/>
      <c r="IP19" s="153"/>
      <c r="IQ19" s="153"/>
      <c r="IR19" s="153"/>
      <c r="IS19" s="153"/>
    </row>
    <row r="20" spans="1:253" ht="19.5">
      <c r="A20" s="170" t="s">
        <v>58</v>
      </c>
      <c r="B20" s="171" t="s">
        <v>57</v>
      </c>
      <c r="C20" s="167">
        <v>84520</v>
      </c>
      <c r="D20" s="167">
        <f>'B3 ODA'!V15</f>
        <v>0</v>
      </c>
      <c r="E20" s="167">
        <f>'B3 ODA'!Z15</f>
        <v>84519.97999999998</v>
      </c>
      <c r="F20" s="167">
        <v>805160</v>
      </c>
      <c r="G20" s="167">
        <f>H20</f>
        <v>304394</v>
      </c>
      <c r="H20" s="167">
        <f>'B3 ODA'!AH15</f>
        <v>304394</v>
      </c>
      <c r="I20" s="178"/>
      <c r="J20" s="179"/>
      <c r="K20" s="163">
        <f t="shared" si="2"/>
        <v>0</v>
      </c>
      <c r="L20" s="179"/>
      <c r="M20" s="179"/>
      <c r="N20" s="179"/>
      <c r="O20" s="165">
        <f t="shared" si="3"/>
        <v>99.99997633696165</v>
      </c>
      <c r="P20" s="165">
        <f t="shared" si="4"/>
        <v>260.14434453383814</v>
      </c>
      <c r="Q20" s="163">
        <f t="shared" si="5"/>
        <v>37.8054051368672</v>
      </c>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c r="GT20" s="179"/>
      <c r="GU20" s="179"/>
      <c r="GV20" s="179"/>
      <c r="GW20" s="179"/>
      <c r="GX20" s="179"/>
      <c r="GY20" s="179"/>
      <c r="GZ20" s="179"/>
      <c r="HA20" s="179"/>
      <c r="HB20" s="179"/>
      <c r="HC20" s="179"/>
      <c r="HD20" s="179"/>
      <c r="HE20" s="179"/>
      <c r="HF20" s="179"/>
      <c r="HG20" s="179"/>
      <c r="HH20" s="179"/>
      <c r="HI20" s="179"/>
      <c r="HJ20" s="179"/>
      <c r="HK20" s="179"/>
      <c r="HL20" s="179"/>
      <c r="HM20" s="179"/>
      <c r="HN20" s="179"/>
      <c r="HO20" s="179"/>
      <c r="HP20" s="179"/>
      <c r="HQ20" s="179"/>
      <c r="HR20" s="179"/>
      <c r="HS20" s="179"/>
      <c r="HT20" s="179"/>
      <c r="HU20" s="179"/>
      <c r="HV20" s="179"/>
      <c r="HW20" s="179"/>
      <c r="HX20" s="179"/>
      <c r="HY20" s="179"/>
      <c r="HZ20" s="179"/>
      <c r="IA20" s="179"/>
      <c r="IB20" s="179"/>
      <c r="IC20" s="179"/>
      <c r="ID20" s="179"/>
      <c r="IE20" s="179"/>
      <c r="IF20" s="179"/>
      <c r="IG20" s="179"/>
      <c r="IH20" s="179"/>
      <c r="II20" s="179"/>
      <c r="IJ20" s="179"/>
      <c r="IK20" s="179"/>
      <c r="IL20" s="179"/>
      <c r="IM20" s="179"/>
      <c r="IN20" s="153"/>
      <c r="IO20" s="153"/>
      <c r="IP20" s="153"/>
      <c r="IQ20" s="153"/>
      <c r="IR20" s="153"/>
      <c r="IS20" s="153"/>
    </row>
    <row r="21" spans="1:253" s="161" customFormat="1" ht="37.5">
      <c r="A21" s="180" t="s">
        <v>546</v>
      </c>
      <c r="B21" s="177" t="s">
        <v>547</v>
      </c>
      <c r="C21" s="159">
        <f aca="true" t="shared" si="8" ref="C21:H21">SUM(C22:C24)</f>
        <v>1151996</v>
      </c>
      <c r="D21" s="159">
        <f t="shared" si="8"/>
        <v>0</v>
      </c>
      <c r="E21" s="159">
        <f t="shared" si="8"/>
        <v>1151996</v>
      </c>
      <c r="F21" s="159">
        <f t="shared" si="8"/>
        <v>4338837</v>
      </c>
      <c r="G21" s="159">
        <f t="shared" si="8"/>
        <v>1064312</v>
      </c>
      <c r="H21" s="159">
        <f t="shared" si="8"/>
        <v>1064312</v>
      </c>
      <c r="I21" s="178"/>
      <c r="J21" s="179"/>
      <c r="K21" s="163"/>
      <c r="L21" s="179"/>
      <c r="M21" s="179"/>
      <c r="N21" s="179"/>
      <c r="O21" s="165"/>
      <c r="P21" s="165">
        <f>H21/C21*100-100</f>
        <v>-7.611484762099877</v>
      </c>
      <c r="Q21" s="163">
        <f>H21/F21*100</f>
        <v>24.52989130497412</v>
      </c>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c r="GT21" s="179"/>
      <c r="GU21" s="179"/>
      <c r="GV21" s="179"/>
      <c r="GW21" s="179"/>
      <c r="GX21" s="179"/>
      <c r="GY21" s="179"/>
      <c r="GZ21" s="179"/>
      <c r="HA21" s="179"/>
      <c r="HB21" s="179"/>
      <c r="HC21" s="179"/>
      <c r="HD21" s="179"/>
      <c r="HE21" s="179"/>
      <c r="HF21" s="179"/>
      <c r="HG21" s="179"/>
      <c r="HH21" s="179"/>
      <c r="HI21" s="179"/>
      <c r="HJ21" s="179"/>
      <c r="HK21" s="179"/>
      <c r="HL21" s="179"/>
      <c r="HM21" s="179"/>
      <c r="HN21" s="179"/>
      <c r="HO21" s="179"/>
      <c r="HP21" s="179"/>
      <c r="HQ21" s="179"/>
      <c r="HR21" s="179"/>
      <c r="HS21" s="179"/>
      <c r="HT21" s="179"/>
      <c r="HU21" s="179"/>
      <c r="HV21" s="179"/>
      <c r="HW21" s="179"/>
      <c r="HX21" s="179"/>
      <c r="HY21" s="179"/>
      <c r="HZ21" s="179"/>
      <c r="IA21" s="179"/>
      <c r="IB21" s="179"/>
      <c r="IC21" s="179"/>
      <c r="ID21" s="179"/>
      <c r="IE21" s="179"/>
      <c r="IF21" s="179"/>
      <c r="IG21" s="179"/>
      <c r="IH21" s="179"/>
      <c r="II21" s="179"/>
      <c r="IJ21" s="179"/>
      <c r="IK21" s="179"/>
      <c r="IL21" s="179"/>
      <c r="IM21" s="179"/>
      <c r="IN21" s="153"/>
      <c r="IO21" s="153"/>
      <c r="IP21" s="153"/>
      <c r="IQ21" s="153"/>
      <c r="IR21" s="153"/>
      <c r="IS21" s="153"/>
    </row>
    <row r="22" spans="1:253" ht="56.25">
      <c r="A22" s="170" t="s">
        <v>58</v>
      </c>
      <c r="B22" s="171" t="s">
        <v>548</v>
      </c>
      <c r="C22" s="167">
        <v>477821</v>
      </c>
      <c r="D22" s="167"/>
      <c r="E22" s="167">
        <v>477821</v>
      </c>
      <c r="F22" s="167">
        <v>2530902</v>
      </c>
      <c r="G22" s="167">
        <v>684000</v>
      </c>
      <c r="H22" s="167">
        <v>684000</v>
      </c>
      <c r="I22" s="192" t="s">
        <v>551</v>
      </c>
      <c r="J22" s="179"/>
      <c r="K22" s="163"/>
      <c r="L22" s="179"/>
      <c r="M22" s="179"/>
      <c r="N22" s="179"/>
      <c r="O22" s="165"/>
      <c r="P22" s="165">
        <f>H22/C22*100-100</f>
        <v>43.14984063069642</v>
      </c>
      <c r="Q22" s="163">
        <f>H22/F22*100</f>
        <v>27.025937788187772</v>
      </c>
      <c r="R22" s="179"/>
      <c r="S22" s="179"/>
      <c r="T22" s="179"/>
      <c r="U22" s="179">
        <f>C22/F22*100</f>
        <v>18.87947459048197</v>
      </c>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c r="GT22" s="179"/>
      <c r="GU22" s="179"/>
      <c r="GV22" s="179"/>
      <c r="GW22" s="179"/>
      <c r="GX22" s="179"/>
      <c r="GY22" s="179"/>
      <c r="GZ22" s="179"/>
      <c r="HA22" s="179"/>
      <c r="HB22" s="179"/>
      <c r="HC22" s="179"/>
      <c r="HD22" s="179"/>
      <c r="HE22" s="179"/>
      <c r="HF22" s="179"/>
      <c r="HG22" s="179"/>
      <c r="HH22" s="179"/>
      <c r="HI22" s="179"/>
      <c r="HJ22" s="179"/>
      <c r="HK22" s="179"/>
      <c r="HL22" s="179"/>
      <c r="HM22" s="179"/>
      <c r="HN22" s="179"/>
      <c r="HO22" s="179"/>
      <c r="HP22" s="179"/>
      <c r="HQ22" s="179"/>
      <c r="HR22" s="179"/>
      <c r="HS22" s="179"/>
      <c r="HT22" s="179"/>
      <c r="HU22" s="179"/>
      <c r="HV22" s="179"/>
      <c r="HW22" s="179"/>
      <c r="HX22" s="179"/>
      <c r="HY22" s="179"/>
      <c r="HZ22" s="179"/>
      <c r="IA22" s="179"/>
      <c r="IB22" s="179"/>
      <c r="IC22" s="179"/>
      <c r="ID22" s="179"/>
      <c r="IE22" s="179"/>
      <c r="IF22" s="179"/>
      <c r="IG22" s="179"/>
      <c r="IH22" s="179"/>
      <c r="II22" s="179"/>
      <c r="IJ22" s="179"/>
      <c r="IK22" s="179"/>
      <c r="IL22" s="179"/>
      <c r="IM22" s="179"/>
      <c r="IN22" s="153"/>
      <c r="IO22" s="153"/>
      <c r="IP22" s="153"/>
      <c r="IQ22" s="153"/>
      <c r="IR22" s="153"/>
      <c r="IS22" s="153"/>
    </row>
    <row r="23" spans="1:253" ht="37.5">
      <c r="A23" s="170" t="s">
        <v>58</v>
      </c>
      <c r="B23" s="171" t="s">
        <v>549</v>
      </c>
      <c r="C23" s="167">
        <v>486705</v>
      </c>
      <c r="D23" s="167"/>
      <c r="E23" s="167">
        <v>486705</v>
      </c>
      <c r="F23" s="167">
        <v>1434515</v>
      </c>
      <c r="G23" s="167">
        <v>316135</v>
      </c>
      <c r="H23" s="167">
        <v>316135</v>
      </c>
      <c r="I23" s="193"/>
      <c r="J23" s="179"/>
      <c r="K23" s="163"/>
      <c r="L23" s="179"/>
      <c r="M23" s="179"/>
      <c r="N23" s="179"/>
      <c r="O23" s="165"/>
      <c r="P23" s="165">
        <f>H23/C23*100-100</f>
        <v>-35.04586967464891</v>
      </c>
      <c r="Q23" s="163">
        <f>H23/F23*100</f>
        <v>22.03776189164979</v>
      </c>
      <c r="R23" s="179"/>
      <c r="S23" s="179"/>
      <c r="T23" s="179"/>
      <c r="U23" s="179">
        <f>C23/F23*100</f>
        <v>33.92819175819005</v>
      </c>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c r="FF23" s="179"/>
      <c r="FG23" s="179"/>
      <c r="FH23" s="179"/>
      <c r="FI23" s="179"/>
      <c r="FJ23" s="179"/>
      <c r="FK23" s="179"/>
      <c r="FL23" s="179"/>
      <c r="FM23" s="179"/>
      <c r="FN23" s="179"/>
      <c r="FO23" s="179"/>
      <c r="FP23" s="179"/>
      <c r="FQ23" s="179"/>
      <c r="FR23" s="179"/>
      <c r="FS23" s="179"/>
      <c r="FT23" s="179"/>
      <c r="FU23" s="179"/>
      <c r="FV23" s="179"/>
      <c r="FW23" s="179"/>
      <c r="FX23" s="179"/>
      <c r="FY23" s="179"/>
      <c r="FZ23" s="179"/>
      <c r="GA23" s="179"/>
      <c r="GB23" s="179"/>
      <c r="GC23" s="179"/>
      <c r="GD23" s="179"/>
      <c r="GE23" s="179"/>
      <c r="GF23" s="179"/>
      <c r="GG23" s="179"/>
      <c r="GH23" s="179"/>
      <c r="GI23" s="179"/>
      <c r="GJ23" s="179"/>
      <c r="GK23" s="179"/>
      <c r="GL23" s="179"/>
      <c r="GM23" s="179"/>
      <c r="GN23" s="179"/>
      <c r="GO23" s="179"/>
      <c r="GP23" s="179"/>
      <c r="GQ23" s="179"/>
      <c r="GR23" s="179"/>
      <c r="GS23" s="179"/>
      <c r="GT23" s="179"/>
      <c r="GU23" s="179"/>
      <c r="GV23" s="179"/>
      <c r="GW23" s="179"/>
      <c r="GX23" s="179"/>
      <c r="GY23" s="179"/>
      <c r="GZ23" s="179"/>
      <c r="HA23" s="179"/>
      <c r="HB23" s="179"/>
      <c r="HC23" s="179"/>
      <c r="HD23" s="179"/>
      <c r="HE23" s="179"/>
      <c r="HF23" s="179"/>
      <c r="HG23" s="179"/>
      <c r="HH23" s="179"/>
      <c r="HI23" s="179"/>
      <c r="HJ23" s="179"/>
      <c r="HK23" s="179"/>
      <c r="HL23" s="179"/>
      <c r="HM23" s="179"/>
      <c r="HN23" s="179"/>
      <c r="HO23" s="179"/>
      <c r="HP23" s="179"/>
      <c r="HQ23" s="179"/>
      <c r="HR23" s="179"/>
      <c r="HS23" s="179"/>
      <c r="HT23" s="179"/>
      <c r="HU23" s="179"/>
      <c r="HV23" s="179"/>
      <c r="HW23" s="179"/>
      <c r="HX23" s="179"/>
      <c r="HY23" s="179"/>
      <c r="HZ23" s="179"/>
      <c r="IA23" s="179"/>
      <c r="IB23" s="179"/>
      <c r="IC23" s="179"/>
      <c r="ID23" s="179"/>
      <c r="IE23" s="179"/>
      <c r="IF23" s="179"/>
      <c r="IG23" s="179"/>
      <c r="IH23" s="179"/>
      <c r="II23" s="179"/>
      <c r="IJ23" s="179"/>
      <c r="IK23" s="179"/>
      <c r="IL23" s="179"/>
      <c r="IM23" s="179"/>
      <c r="IN23" s="153"/>
      <c r="IO23" s="153"/>
      <c r="IP23" s="153"/>
      <c r="IQ23" s="153"/>
      <c r="IR23" s="153"/>
      <c r="IS23" s="153"/>
    </row>
    <row r="24" spans="1:253" ht="37.5">
      <c r="A24" s="170" t="s">
        <v>58</v>
      </c>
      <c r="B24" s="171" t="s">
        <v>550</v>
      </c>
      <c r="C24" s="167">
        <v>187470</v>
      </c>
      <c r="D24" s="167"/>
      <c r="E24" s="167">
        <v>187470</v>
      </c>
      <c r="F24" s="167">
        <v>373420</v>
      </c>
      <c r="G24" s="167">
        <v>64177</v>
      </c>
      <c r="H24" s="167">
        <v>64177</v>
      </c>
      <c r="I24" s="194"/>
      <c r="J24" s="179"/>
      <c r="K24" s="163"/>
      <c r="L24" s="179"/>
      <c r="M24" s="179"/>
      <c r="N24" s="179"/>
      <c r="O24" s="165"/>
      <c r="P24" s="165">
        <f>H24/C24*100-100</f>
        <v>-65.76678935296314</v>
      </c>
      <c r="Q24" s="163">
        <f>H24/F24*100</f>
        <v>17.18627818542124</v>
      </c>
      <c r="R24" s="179"/>
      <c r="S24" s="179"/>
      <c r="T24" s="179"/>
      <c r="U24" s="179">
        <f>C24/F24*100</f>
        <v>50.20352418188635</v>
      </c>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c r="FM24" s="179"/>
      <c r="FN24" s="179"/>
      <c r="FO24" s="179"/>
      <c r="FP24" s="179"/>
      <c r="FQ24" s="179"/>
      <c r="FR24" s="179"/>
      <c r="FS24" s="179"/>
      <c r="FT24" s="179"/>
      <c r="FU24" s="179"/>
      <c r="FV24" s="179"/>
      <c r="FW24" s="179"/>
      <c r="FX24" s="179"/>
      <c r="FY24" s="179"/>
      <c r="FZ24" s="179"/>
      <c r="GA24" s="179"/>
      <c r="GB24" s="179"/>
      <c r="GC24" s="179"/>
      <c r="GD24" s="179"/>
      <c r="GE24" s="179"/>
      <c r="GF24" s="179"/>
      <c r="GG24" s="179"/>
      <c r="GH24" s="179"/>
      <c r="GI24" s="179"/>
      <c r="GJ24" s="179"/>
      <c r="GK24" s="179"/>
      <c r="GL24" s="179"/>
      <c r="GM24" s="179"/>
      <c r="GN24" s="179"/>
      <c r="GO24" s="179"/>
      <c r="GP24" s="179"/>
      <c r="GQ24" s="179"/>
      <c r="GR24" s="179"/>
      <c r="GS24" s="179"/>
      <c r="GT24" s="179"/>
      <c r="GU24" s="179"/>
      <c r="GV24" s="179"/>
      <c r="GW24" s="179"/>
      <c r="GX24" s="179"/>
      <c r="GY24" s="179"/>
      <c r="GZ24" s="179"/>
      <c r="HA24" s="179"/>
      <c r="HB24" s="179"/>
      <c r="HC24" s="179"/>
      <c r="HD24" s="179"/>
      <c r="HE24" s="179"/>
      <c r="HF24" s="179"/>
      <c r="HG24" s="179"/>
      <c r="HH24" s="179"/>
      <c r="HI24" s="179"/>
      <c r="HJ24" s="179"/>
      <c r="HK24" s="179"/>
      <c r="HL24" s="179"/>
      <c r="HM24" s="179"/>
      <c r="HN24" s="179"/>
      <c r="HO24" s="179"/>
      <c r="HP24" s="179"/>
      <c r="HQ24" s="179"/>
      <c r="HR24" s="179"/>
      <c r="HS24" s="179"/>
      <c r="HT24" s="179"/>
      <c r="HU24" s="179"/>
      <c r="HV24" s="179"/>
      <c r="HW24" s="179"/>
      <c r="HX24" s="179"/>
      <c r="HY24" s="179"/>
      <c r="HZ24" s="179"/>
      <c r="IA24" s="179"/>
      <c r="IB24" s="179"/>
      <c r="IC24" s="179"/>
      <c r="ID24" s="179"/>
      <c r="IE24" s="179"/>
      <c r="IF24" s="179"/>
      <c r="IG24" s="179"/>
      <c r="IH24" s="179"/>
      <c r="II24" s="179"/>
      <c r="IJ24" s="179"/>
      <c r="IK24" s="179"/>
      <c r="IL24" s="179"/>
      <c r="IM24" s="179"/>
      <c r="IN24" s="153"/>
      <c r="IO24" s="153"/>
      <c r="IP24" s="153"/>
      <c r="IQ24" s="153"/>
      <c r="IR24" s="153"/>
      <c r="IS24" s="153"/>
    </row>
    <row r="25" spans="1:253" ht="87.75" customHeight="1">
      <c r="A25" s="158">
        <v>2</v>
      </c>
      <c r="B25" s="177" t="s">
        <v>86</v>
      </c>
      <c r="C25" s="167"/>
      <c r="D25" s="167"/>
      <c r="E25" s="167"/>
      <c r="F25" s="167"/>
      <c r="G25" s="167"/>
      <c r="H25" s="167"/>
      <c r="I25" s="160"/>
      <c r="J25" s="153"/>
      <c r="K25" s="153"/>
      <c r="L25" s="153"/>
      <c r="M25" s="153"/>
      <c r="N25" s="153"/>
      <c r="O25" s="153"/>
      <c r="P25" s="165" t="e">
        <f>H25/C25*100-100</f>
        <v>#DIV/0!</v>
      </c>
      <c r="Q25" s="163" t="e">
        <f>H25/F25*100</f>
        <v>#DIV/0!</v>
      </c>
      <c r="R25" s="153"/>
      <c r="S25" s="153"/>
      <c r="T25" s="153"/>
      <c r="U25" s="179" t="e">
        <f>C25/F25*100</f>
        <v>#DIV/0!</v>
      </c>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c r="EI25" s="153"/>
      <c r="EJ25" s="153"/>
      <c r="EK25" s="153"/>
      <c r="EL25" s="153"/>
      <c r="EM25" s="153"/>
      <c r="EN25" s="153"/>
      <c r="EO25" s="153"/>
      <c r="EP25" s="153"/>
      <c r="EQ25" s="153"/>
      <c r="ER25" s="153"/>
      <c r="ES25" s="153"/>
      <c r="ET25" s="153"/>
      <c r="EU25" s="153"/>
      <c r="EV25" s="153"/>
      <c r="EW25" s="153"/>
      <c r="EX25" s="153"/>
      <c r="EY25" s="153"/>
      <c r="EZ25" s="153"/>
      <c r="FA25" s="153"/>
      <c r="FB25" s="153"/>
      <c r="FC25" s="153"/>
      <c r="FD25" s="153"/>
      <c r="FE25" s="153"/>
      <c r="FF25" s="153"/>
      <c r="FG25" s="153"/>
      <c r="FH25" s="153"/>
      <c r="FI25" s="153"/>
      <c r="FJ25" s="153"/>
      <c r="FK25" s="153"/>
      <c r="FL25" s="153"/>
      <c r="FM25" s="153"/>
      <c r="FN25" s="153"/>
      <c r="FO25" s="153"/>
      <c r="FP25" s="153"/>
      <c r="FQ25" s="153"/>
      <c r="FR25" s="153"/>
      <c r="FS25" s="153"/>
      <c r="FT25" s="153"/>
      <c r="FU25" s="153"/>
      <c r="FV25" s="153"/>
      <c r="FW25" s="153"/>
      <c r="FX25" s="153"/>
      <c r="FY25" s="153"/>
      <c r="FZ25" s="153"/>
      <c r="GA25" s="153"/>
      <c r="GB25" s="153"/>
      <c r="GC25" s="153"/>
      <c r="GD25" s="153"/>
      <c r="GE25" s="153"/>
      <c r="GF25" s="153"/>
      <c r="GG25" s="153"/>
      <c r="GH25" s="153"/>
      <c r="GI25" s="153"/>
      <c r="GJ25" s="153"/>
      <c r="GK25" s="153"/>
      <c r="GL25" s="153"/>
      <c r="GM25" s="153"/>
      <c r="GN25" s="153"/>
      <c r="GO25" s="153"/>
      <c r="GP25" s="153"/>
      <c r="GQ25" s="153"/>
      <c r="GR25" s="153"/>
      <c r="GS25" s="153"/>
      <c r="GT25" s="153"/>
      <c r="GU25" s="153"/>
      <c r="GV25" s="153"/>
      <c r="GW25" s="153"/>
      <c r="GX25" s="153"/>
      <c r="GY25" s="153"/>
      <c r="GZ25" s="153"/>
      <c r="HA25" s="153"/>
      <c r="HB25" s="153"/>
      <c r="HC25" s="153"/>
      <c r="HD25" s="153"/>
      <c r="HE25" s="153"/>
      <c r="HF25" s="153"/>
      <c r="HG25" s="153"/>
      <c r="HH25" s="153"/>
      <c r="HI25" s="153"/>
      <c r="HJ25" s="153"/>
      <c r="HK25" s="153"/>
      <c r="HL25" s="153"/>
      <c r="HM25" s="153"/>
      <c r="HN25" s="153"/>
      <c r="HO25" s="153"/>
      <c r="HP25" s="153"/>
      <c r="HQ25" s="153"/>
      <c r="HR25" s="153"/>
      <c r="HS25" s="153"/>
      <c r="HT25" s="153"/>
      <c r="HU25" s="153"/>
      <c r="HV25" s="153"/>
      <c r="HW25" s="153"/>
      <c r="HX25" s="153"/>
      <c r="HY25" s="153"/>
      <c r="HZ25" s="153"/>
      <c r="IA25" s="153"/>
      <c r="IB25" s="153"/>
      <c r="IC25" s="153"/>
      <c r="ID25" s="153"/>
      <c r="IE25" s="153"/>
      <c r="IF25" s="153"/>
      <c r="IG25" s="153"/>
      <c r="IH25" s="153"/>
      <c r="II25" s="153"/>
      <c r="IJ25" s="153"/>
      <c r="IK25" s="153"/>
      <c r="IL25" s="153"/>
      <c r="IM25" s="153"/>
      <c r="IN25" s="153"/>
      <c r="IO25" s="153"/>
      <c r="IP25" s="153"/>
      <c r="IQ25" s="153"/>
      <c r="IR25" s="153"/>
      <c r="IS25" s="153"/>
    </row>
  </sheetData>
  <sheetProtection/>
  <mergeCells count="18">
    <mergeCell ref="H6:H7"/>
    <mergeCell ref="N8:N9"/>
    <mergeCell ref="K8:K9"/>
    <mergeCell ref="A1:I1"/>
    <mergeCell ref="A4:I4"/>
    <mergeCell ref="C6:E6"/>
    <mergeCell ref="I6:I7"/>
    <mergeCell ref="J6:K6"/>
    <mergeCell ref="I22:I24"/>
    <mergeCell ref="P8:P9"/>
    <mergeCell ref="A2:I2"/>
    <mergeCell ref="A3:I3"/>
    <mergeCell ref="A5:I5"/>
    <mergeCell ref="A6:A7"/>
    <mergeCell ref="B6:B7"/>
    <mergeCell ref="O8:O9"/>
    <mergeCell ref="F6:F7"/>
    <mergeCell ref="G6:G7"/>
  </mergeCells>
  <printOptions/>
  <pageMargins left="0" right="0" top="0.42" bottom="0.33" header="0.31496062992126" footer="0.31496062992126"/>
  <pageSetup fitToHeight="0"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Y553"/>
  <sheetViews>
    <sheetView showZeros="0" view="pageBreakPreview" zoomScale="60" zoomScaleNormal="60" zoomScalePageLayoutView="0" workbookViewId="0" topLeftCell="A3">
      <selection activeCell="A5" sqref="A5:Y5"/>
    </sheetView>
  </sheetViews>
  <sheetFormatPr defaultColWidth="9.140625" defaultRowHeight="15"/>
  <cols>
    <col min="1" max="1" width="7.421875" style="19" customWidth="1"/>
    <col min="2" max="2" width="42.421875" style="15" customWidth="1"/>
    <col min="3" max="3" width="10.00390625" style="16" hidden="1" customWidth="1"/>
    <col min="4" max="4" width="10.421875" style="16" hidden="1" customWidth="1"/>
    <col min="5" max="5" width="9.57421875" style="16" hidden="1" customWidth="1"/>
    <col min="6" max="6" width="19.00390625" style="16" customWidth="1"/>
    <col min="7" max="7" width="15.28125" style="14" customWidth="1"/>
    <col min="8" max="8" width="13.28125" style="14" customWidth="1"/>
    <col min="9" max="9" width="12.7109375" style="14" customWidth="1"/>
    <col min="10" max="10" width="13.8515625" style="14" customWidth="1"/>
    <col min="11" max="12" width="10.8515625" style="14" customWidth="1"/>
    <col min="13" max="13" width="12.8515625" style="14" customWidth="1"/>
    <col min="14" max="14" width="13.7109375" style="14" customWidth="1"/>
    <col min="15" max="15" width="12.8515625" style="14" customWidth="1"/>
    <col min="16" max="16" width="13.8515625" style="14" customWidth="1"/>
    <col min="17" max="17" width="13.421875" style="14" customWidth="1"/>
    <col min="18" max="18" width="13.140625" style="14" customWidth="1"/>
    <col min="19" max="19" width="14.140625" style="14" customWidth="1"/>
    <col min="20" max="20" width="14.00390625" style="14" customWidth="1"/>
    <col min="21" max="21" width="13.00390625" style="14" customWidth="1"/>
    <col min="22" max="22" width="13.57421875" style="14" customWidth="1"/>
    <col min="23" max="23" width="13.8515625" style="14" customWidth="1"/>
    <col min="24" max="24" width="14.00390625" style="14" customWidth="1"/>
    <col min="25" max="25" width="12.7109375" style="14" customWidth="1"/>
    <col min="26" max="16384" width="9.140625" style="4" customWidth="1"/>
  </cols>
  <sheetData>
    <row r="1" spans="1:25" s="1" customFormat="1" ht="32.25" customHeight="1" hidden="1">
      <c r="A1" s="210" t="s">
        <v>87</v>
      </c>
      <c r="B1" s="210"/>
      <c r="C1" s="210"/>
      <c r="D1" s="210"/>
      <c r="E1" s="210"/>
      <c r="F1" s="210"/>
      <c r="G1" s="210"/>
      <c r="H1" s="210"/>
      <c r="I1" s="210"/>
      <c r="J1" s="210"/>
      <c r="K1" s="210"/>
      <c r="L1" s="210"/>
      <c r="M1" s="210"/>
      <c r="N1" s="210"/>
      <c r="O1" s="210"/>
      <c r="P1" s="210"/>
      <c r="Q1" s="210"/>
      <c r="R1" s="210"/>
      <c r="S1" s="210"/>
      <c r="T1" s="210"/>
      <c r="U1" s="210"/>
      <c r="V1" s="210"/>
      <c r="W1" s="210"/>
      <c r="X1" s="210"/>
      <c r="Y1" s="210"/>
    </row>
    <row r="2" spans="1:25" s="1" customFormat="1" ht="32.25" customHeight="1" hidden="1">
      <c r="A2" s="57"/>
      <c r="B2" s="3"/>
      <c r="C2" s="3"/>
      <c r="D2" s="3"/>
      <c r="E2" s="3"/>
      <c r="F2" s="3"/>
      <c r="G2" s="3"/>
      <c r="H2" s="2"/>
      <c r="I2" s="2"/>
      <c r="J2" s="2"/>
      <c r="K2" s="2"/>
      <c r="L2" s="2"/>
      <c r="M2" s="2"/>
      <c r="N2" s="2"/>
      <c r="O2" s="3"/>
      <c r="P2" s="58"/>
      <c r="Q2" s="58"/>
      <c r="R2" s="58"/>
      <c r="S2" s="58"/>
      <c r="T2" s="58"/>
      <c r="U2" s="58"/>
      <c r="V2" s="58"/>
      <c r="W2" s="58"/>
      <c r="X2" s="58"/>
      <c r="Y2" s="14" t="s">
        <v>29</v>
      </c>
    </row>
    <row r="3" spans="1:25" s="1" customFormat="1" ht="21" customHeight="1">
      <c r="A3" s="211" t="s">
        <v>537</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5" ht="43.5" customHeight="1">
      <c r="A4" s="203" t="s">
        <v>120</v>
      </c>
      <c r="B4" s="203"/>
      <c r="C4" s="203"/>
      <c r="D4" s="203"/>
      <c r="E4" s="203"/>
      <c r="F4" s="203"/>
      <c r="G4" s="203"/>
      <c r="H4" s="203"/>
      <c r="I4" s="203"/>
      <c r="J4" s="203"/>
      <c r="K4" s="203"/>
      <c r="L4" s="203"/>
      <c r="M4" s="203"/>
      <c r="N4" s="203"/>
      <c r="O4" s="203"/>
      <c r="P4" s="203"/>
      <c r="Q4" s="203"/>
      <c r="R4" s="203"/>
      <c r="S4" s="203"/>
      <c r="T4" s="203"/>
      <c r="U4" s="203"/>
      <c r="V4" s="203"/>
      <c r="W4" s="203"/>
      <c r="X4" s="203"/>
      <c r="Y4" s="203"/>
    </row>
    <row r="5" spans="1:25" ht="36.75" customHeight="1">
      <c r="A5" s="212" t="str">
        <f>'B1 THDP'!A4:I4</f>
        <v>(Kèm theo Nghị quyết số             /NQ-HĐND ngày        tháng       năm 2022 của HĐND tỉnh Điện Biên)</v>
      </c>
      <c r="B5" s="212"/>
      <c r="C5" s="212"/>
      <c r="D5" s="212"/>
      <c r="E5" s="212"/>
      <c r="F5" s="212"/>
      <c r="G5" s="212"/>
      <c r="H5" s="212"/>
      <c r="I5" s="212"/>
      <c r="J5" s="212"/>
      <c r="K5" s="212"/>
      <c r="L5" s="212"/>
      <c r="M5" s="212"/>
      <c r="N5" s="212"/>
      <c r="O5" s="212"/>
      <c r="P5" s="212"/>
      <c r="Q5" s="212"/>
      <c r="R5" s="212"/>
      <c r="S5" s="212"/>
      <c r="T5" s="212"/>
      <c r="U5" s="212"/>
      <c r="V5" s="212"/>
      <c r="W5" s="212"/>
      <c r="X5" s="212"/>
      <c r="Y5" s="212"/>
    </row>
    <row r="6" spans="1:25" s="5" customFormat="1" ht="35.25" customHeight="1">
      <c r="A6" s="213" t="s">
        <v>1</v>
      </c>
      <c r="B6" s="213"/>
      <c r="C6" s="213"/>
      <c r="D6" s="213"/>
      <c r="E6" s="213"/>
      <c r="F6" s="213"/>
      <c r="G6" s="213"/>
      <c r="H6" s="213"/>
      <c r="I6" s="213"/>
      <c r="J6" s="213"/>
      <c r="K6" s="213"/>
      <c r="L6" s="213"/>
      <c r="M6" s="213"/>
      <c r="N6" s="213"/>
      <c r="O6" s="213"/>
      <c r="P6" s="213"/>
      <c r="Q6" s="213"/>
      <c r="R6" s="213"/>
      <c r="S6" s="213"/>
      <c r="T6" s="213"/>
      <c r="U6" s="213"/>
      <c r="V6" s="213"/>
      <c r="W6" s="213"/>
      <c r="X6" s="213"/>
      <c r="Y6" s="213"/>
    </row>
    <row r="7" spans="1:25" s="6" customFormat="1" ht="29.25" customHeight="1">
      <c r="A7" s="206" t="s">
        <v>30</v>
      </c>
      <c r="B7" s="207" t="s">
        <v>10</v>
      </c>
      <c r="C7" s="207" t="s">
        <v>31</v>
      </c>
      <c r="D7" s="207" t="s">
        <v>32</v>
      </c>
      <c r="E7" s="207" t="s">
        <v>33</v>
      </c>
      <c r="F7" s="207" t="s">
        <v>34</v>
      </c>
      <c r="G7" s="207"/>
      <c r="H7" s="207"/>
      <c r="I7" s="208" t="s">
        <v>115</v>
      </c>
      <c r="J7" s="218"/>
      <c r="K7" s="218"/>
      <c r="L7" s="218"/>
      <c r="M7" s="218"/>
      <c r="N7" s="209"/>
      <c r="O7" s="220" t="s">
        <v>121</v>
      </c>
      <c r="P7" s="221"/>
      <c r="Q7" s="220" t="s">
        <v>112</v>
      </c>
      <c r="R7" s="224"/>
      <c r="S7" s="224"/>
      <c r="T7" s="225"/>
      <c r="U7" s="220" t="s">
        <v>122</v>
      </c>
      <c r="V7" s="224"/>
      <c r="W7" s="224"/>
      <c r="X7" s="225"/>
      <c r="Y7" s="207" t="s">
        <v>35</v>
      </c>
    </row>
    <row r="8" spans="1:25" s="6" customFormat="1" ht="61.5" customHeight="1">
      <c r="A8" s="206"/>
      <c r="B8" s="207"/>
      <c r="C8" s="207"/>
      <c r="D8" s="207"/>
      <c r="E8" s="207"/>
      <c r="F8" s="207" t="s">
        <v>16</v>
      </c>
      <c r="G8" s="207" t="s">
        <v>37</v>
      </c>
      <c r="H8" s="207"/>
      <c r="I8" s="208" t="s">
        <v>22</v>
      </c>
      <c r="J8" s="209"/>
      <c r="K8" s="208" t="s">
        <v>116</v>
      </c>
      <c r="L8" s="209"/>
      <c r="M8" s="208" t="s">
        <v>117</v>
      </c>
      <c r="N8" s="209"/>
      <c r="O8" s="222"/>
      <c r="P8" s="223"/>
      <c r="Q8" s="226"/>
      <c r="R8" s="227"/>
      <c r="S8" s="227"/>
      <c r="T8" s="228"/>
      <c r="U8" s="226"/>
      <c r="V8" s="227"/>
      <c r="W8" s="227"/>
      <c r="X8" s="228"/>
      <c r="Y8" s="207"/>
    </row>
    <row r="9" spans="1:25" s="6" customFormat="1" ht="33.75" customHeight="1">
      <c r="A9" s="206"/>
      <c r="B9" s="207"/>
      <c r="C9" s="207"/>
      <c r="D9" s="207"/>
      <c r="E9" s="207"/>
      <c r="F9" s="207"/>
      <c r="G9" s="207" t="s">
        <v>3</v>
      </c>
      <c r="H9" s="215" t="s">
        <v>113</v>
      </c>
      <c r="I9" s="207" t="s">
        <v>3</v>
      </c>
      <c r="J9" s="215" t="s">
        <v>113</v>
      </c>
      <c r="K9" s="207" t="s">
        <v>3</v>
      </c>
      <c r="L9" s="215" t="s">
        <v>113</v>
      </c>
      <c r="M9" s="207" t="s">
        <v>3</v>
      </c>
      <c r="N9" s="215" t="s">
        <v>113</v>
      </c>
      <c r="O9" s="207" t="s">
        <v>3</v>
      </c>
      <c r="P9" s="215" t="s">
        <v>113</v>
      </c>
      <c r="Q9" s="207" t="s">
        <v>3</v>
      </c>
      <c r="R9" s="207" t="s">
        <v>113</v>
      </c>
      <c r="S9" s="207"/>
      <c r="T9" s="207"/>
      <c r="U9" s="207" t="s">
        <v>3</v>
      </c>
      <c r="V9" s="207" t="s">
        <v>113</v>
      </c>
      <c r="W9" s="207"/>
      <c r="X9" s="207"/>
      <c r="Y9" s="207"/>
    </row>
    <row r="10" spans="1:25" s="6" customFormat="1" ht="30.75" customHeight="1">
      <c r="A10" s="206"/>
      <c r="B10" s="207"/>
      <c r="C10" s="207"/>
      <c r="D10" s="207"/>
      <c r="E10" s="207"/>
      <c r="F10" s="207"/>
      <c r="G10" s="207"/>
      <c r="H10" s="216"/>
      <c r="I10" s="207"/>
      <c r="J10" s="216"/>
      <c r="K10" s="207"/>
      <c r="L10" s="216"/>
      <c r="M10" s="207"/>
      <c r="N10" s="216"/>
      <c r="O10" s="207"/>
      <c r="P10" s="216"/>
      <c r="Q10" s="207"/>
      <c r="R10" s="215" t="s">
        <v>38</v>
      </c>
      <c r="S10" s="219" t="s">
        <v>8</v>
      </c>
      <c r="T10" s="219"/>
      <c r="U10" s="207"/>
      <c r="V10" s="215" t="s">
        <v>38</v>
      </c>
      <c r="W10" s="219" t="s">
        <v>8</v>
      </c>
      <c r="X10" s="219"/>
      <c r="Y10" s="207"/>
    </row>
    <row r="11" spans="1:25" s="6" customFormat="1" ht="77.25" customHeight="1">
      <c r="A11" s="206"/>
      <c r="B11" s="207"/>
      <c r="C11" s="207"/>
      <c r="D11" s="207"/>
      <c r="E11" s="207"/>
      <c r="F11" s="207"/>
      <c r="G11" s="214"/>
      <c r="H11" s="217"/>
      <c r="I11" s="214"/>
      <c r="J11" s="217"/>
      <c r="K11" s="214"/>
      <c r="L11" s="217"/>
      <c r="M11" s="214"/>
      <c r="N11" s="217"/>
      <c r="O11" s="214"/>
      <c r="P11" s="217"/>
      <c r="Q11" s="214"/>
      <c r="R11" s="217"/>
      <c r="S11" s="182" t="s">
        <v>72</v>
      </c>
      <c r="T11" s="182" t="s">
        <v>111</v>
      </c>
      <c r="U11" s="214"/>
      <c r="V11" s="217"/>
      <c r="W11" s="182" t="s">
        <v>72</v>
      </c>
      <c r="X11" s="182" t="s">
        <v>111</v>
      </c>
      <c r="Y11" s="207"/>
    </row>
    <row r="12" spans="1:25" s="8" customFormat="1" ht="30.75" customHeight="1">
      <c r="A12" s="33">
        <v>1</v>
      </c>
      <c r="B12" s="7">
        <v>2</v>
      </c>
      <c r="C12" s="33">
        <v>3</v>
      </c>
      <c r="D12" s="7">
        <v>4</v>
      </c>
      <c r="E12" s="33">
        <v>5</v>
      </c>
      <c r="F12" s="7">
        <v>6</v>
      </c>
      <c r="G12" s="33">
        <v>7</v>
      </c>
      <c r="H12" s="7">
        <v>8</v>
      </c>
      <c r="I12" s="33">
        <v>9</v>
      </c>
      <c r="J12" s="7">
        <v>10</v>
      </c>
      <c r="K12" s="33">
        <v>13</v>
      </c>
      <c r="L12" s="7">
        <v>14</v>
      </c>
      <c r="M12" s="33">
        <v>15</v>
      </c>
      <c r="N12" s="7">
        <v>16</v>
      </c>
      <c r="O12" s="33">
        <v>17</v>
      </c>
      <c r="P12" s="7">
        <v>18</v>
      </c>
      <c r="Q12" s="7">
        <v>19</v>
      </c>
      <c r="R12" s="33">
        <v>20</v>
      </c>
      <c r="S12" s="7">
        <v>21</v>
      </c>
      <c r="T12" s="33">
        <v>22</v>
      </c>
      <c r="U12" s="7">
        <v>23</v>
      </c>
      <c r="V12" s="33">
        <v>24</v>
      </c>
      <c r="W12" s="7">
        <v>25</v>
      </c>
      <c r="X12" s="33">
        <v>26</v>
      </c>
      <c r="Y12" s="7">
        <v>27</v>
      </c>
    </row>
    <row r="13" spans="1:25" s="80" customFormat="1" ht="40.5" customHeight="1">
      <c r="A13" s="79"/>
      <c r="B13" s="24" t="s">
        <v>4</v>
      </c>
      <c r="C13" s="76"/>
      <c r="D13" s="76"/>
      <c r="E13" s="76"/>
      <c r="F13" s="76"/>
      <c r="G13" s="76">
        <f aca="true" t="shared" si="0" ref="G13:X13">G14+G21+G211</f>
        <v>11444058</v>
      </c>
      <c r="H13" s="76">
        <f t="shared" si="0"/>
        <v>5707961</v>
      </c>
      <c r="I13" s="76">
        <f t="shared" si="0"/>
        <v>2028951.1</v>
      </c>
      <c r="J13" s="76">
        <f t="shared" si="0"/>
        <v>1676775.1</v>
      </c>
      <c r="K13" s="76">
        <f t="shared" si="0"/>
        <v>364638.86436600005</v>
      </c>
      <c r="L13" s="76">
        <f t="shared" si="0"/>
        <v>364638.86436600005</v>
      </c>
      <c r="M13" s="76">
        <f t="shared" si="0"/>
        <v>2028951.1</v>
      </c>
      <c r="N13" s="76">
        <f t="shared" si="0"/>
        <v>1676775.1</v>
      </c>
      <c r="O13" s="76">
        <f t="shared" si="0"/>
        <v>4304903.7</v>
      </c>
      <c r="P13" s="76">
        <f t="shared" si="0"/>
        <v>2650794.2</v>
      </c>
      <c r="Q13" s="76">
        <f t="shared" si="0"/>
        <v>7651999</v>
      </c>
      <c r="R13" s="76">
        <f t="shared" si="0"/>
        <v>6178635.5</v>
      </c>
      <c r="S13" s="76">
        <f t="shared" si="0"/>
        <v>0</v>
      </c>
      <c r="T13" s="76">
        <f t="shared" si="0"/>
        <v>0</v>
      </c>
      <c r="U13" s="76">
        <f t="shared" si="0"/>
        <v>1983142</v>
      </c>
      <c r="V13" s="76">
        <f t="shared" si="0"/>
        <v>1608000</v>
      </c>
      <c r="W13" s="76">
        <f t="shared" si="0"/>
        <v>0</v>
      </c>
      <c r="X13" s="76">
        <f t="shared" si="0"/>
        <v>0</v>
      </c>
      <c r="Y13" s="76"/>
    </row>
    <row r="14" spans="1:25" s="21" customFormat="1" ht="40.5" customHeight="1">
      <c r="A14" s="74" t="s">
        <v>39</v>
      </c>
      <c r="B14" s="49" t="s">
        <v>76</v>
      </c>
      <c r="C14" s="23"/>
      <c r="D14" s="23"/>
      <c r="E14" s="23"/>
      <c r="F14" s="23"/>
      <c r="G14" s="76">
        <f>SUM(G15:G20)</f>
        <v>3652000</v>
      </c>
      <c r="H14" s="76">
        <f>SUM(H15:H20)</f>
        <v>2766045</v>
      </c>
      <c r="I14" s="76">
        <f>SUM(I15:I20)</f>
        <v>954045</v>
      </c>
      <c r="J14" s="76">
        <f aca="true" t="shared" si="1" ref="J14:X14">SUM(J15:J20)</f>
        <v>954045</v>
      </c>
      <c r="K14" s="76">
        <f t="shared" si="1"/>
        <v>71691</v>
      </c>
      <c r="L14" s="76">
        <f t="shared" si="1"/>
        <v>71691</v>
      </c>
      <c r="M14" s="76">
        <f t="shared" si="1"/>
        <v>954045</v>
      </c>
      <c r="N14" s="76">
        <f t="shared" si="1"/>
        <v>954045</v>
      </c>
      <c r="O14" s="76">
        <f t="shared" si="1"/>
        <v>1093045</v>
      </c>
      <c r="P14" s="76">
        <f t="shared" si="1"/>
        <v>1093045</v>
      </c>
      <c r="Q14" s="76">
        <f t="shared" si="1"/>
        <v>2766045</v>
      </c>
      <c r="R14" s="76">
        <f t="shared" si="1"/>
        <v>2766045</v>
      </c>
      <c r="S14" s="76">
        <f t="shared" si="1"/>
        <v>0</v>
      </c>
      <c r="T14" s="76">
        <f t="shared" si="1"/>
        <v>0</v>
      </c>
      <c r="U14" s="76">
        <f t="shared" si="1"/>
        <v>813000</v>
      </c>
      <c r="V14" s="76">
        <f t="shared" si="1"/>
        <v>813000</v>
      </c>
      <c r="W14" s="76">
        <f t="shared" si="1"/>
        <v>0</v>
      </c>
      <c r="X14" s="76">
        <f t="shared" si="1"/>
        <v>0</v>
      </c>
      <c r="Y14" s="23"/>
    </row>
    <row r="15" spans="1:25" s="8" customFormat="1" ht="69.75" customHeight="1">
      <c r="A15" s="77">
        <v>1</v>
      </c>
      <c r="B15" s="75" t="s">
        <v>160</v>
      </c>
      <c r="C15" s="7"/>
      <c r="D15" s="7"/>
      <c r="E15" s="7"/>
      <c r="F15" s="78" t="s">
        <v>383</v>
      </c>
      <c r="G15" s="72">
        <v>550000</v>
      </c>
      <c r="H15" s="72">
        <v>30883</v>
      </c>
      <c r="I15" s="72">
        <v>30883</v>
      </c>
      <c r="J15" s="72">
        <v>30883</v>
      </c>
      <c r="K15" s="72"/>
      <c r="L15" s="72"/>
      <c r="M15" s="72">
        <v>30883</v>
      </c>
      <c r="N15" s="72">
        <v>30883</v>
      </c>
      <c r="O15" s="72">
        <v>30883</v>
      </c>
      <c r="P15" s="72">
        <v>30883</v>
      </c>
      <c r="Q15" s="72">
        <v>30883</v>
      </c>
      <c r="R15" s="72">
        <v>30883</v>
      </c>
      <c r="S15" s="72"/>
      <c r="T15" s="72"/>
      <c r="U15" s="72"/>
      <c r="V15" s="72"/>
      <c r="W15" s="72"/>
      <c r="X15" s="72"/>
      <c r="Y15" s="7"/>
    </row>
    <row r="16" spans="1:25" s="8" customFormat="1" ht="112.5">
      <c r="A16" s="77">
        <v>2</v>
      </c>
      <c r="B16" s="75" t="s">
        <v>377</v>
      </c>
      <c r="C16" s="7"/>
      <c r="D16" s="7"/>
      <c r="E16" s="7"/>
      <c r="F16" s="78" t="s">
        <v>384</v>
      </c>
      <c r="G16" s="72">
        <v>1100000</v>
      </c>
      <c r="H16" s="72">
        <v>855000</v>
      </c>
      <c r="I16" s="72">
        <v>716000</v>
      </c>
      <c r="J16" s="72">
        <v>716000</v>
      </c>
      <c r="K16" s="72"/>
      <c r="L16" s="72"/>
      <c r="M16" s="72">
        <v>716000</v>
      </c>
      <c r="N16" s="72">
        <v>716000</v>
      </c>
      <c r="O16" s="72">
        <v>855000</v>
      </c>
      <c r="P16" s="72">
        <v>855000</v>
      </c>
      <c r="Q16" s="72">
        <v>855000</v>
      </c>
      <c r="R16" s="72">
        <v>855000</v>
      </c>
      <c r="S16" s="72"/>
      <c r="T16" s="72"/>
      <c r="U16" s="72"/>
      <c r="V16" s="72"/>
      <c r="W16" s="72"/>
      <c r="X16" s="72"/>
      <c r="Y16" s="7"/>
    </row>
    <row r="17" spans="1:25" s="8" customFormat="1" ht="90" customHeight="1">
      <c r="A17" s="77">
        <v>3</v>
      </c>
      <c r="B17" s="75" t="s">
        <v>378</v>
      </c>
      <c r="C17" s="7"/>
      <c r="D17" s="7"/>
      <c r="E17" s="7"/>
      <c r="F17" s="78" t="s">
        <v>385</v>
      </c>
      <c r="G17" s="72">
        <v>310000</v>
      </c>
      <c r="H17" s="72">
        <v>188162</v>
      </c>
      <c r="I17" s="72">
        <v>188162</v>
      </c>
      <c r="J17" s="72">
        <v>188162</v>
      </c>
      <c r="K17" s="72">
        <v>71691</v>
      </c>
      <c r="L17" s="72">
        <v>71691</v>
      </c>
      <c r="M17" s="72">
        <v>188162</v>
      </c>
      <c r="N17" s="72">
        <v>188162</v>
      </c>
      <c r="O17" s="72">
        <v>188162</v>
      </c>
      <c r="P17" s="72">
        <v>188162</v>
      </c>
      <c r="Q17" s="72">
        <v>188162</v>
      </c>
      <c r="R17" s="72">
        <v>188162</v>
      </c>
      <c r="S17" s="72"/>
      <c r="T17" s="72"/>
      <c r="U17" s="72"/>
      <c r="V17" s="72"/>
      <c r="W17" s="72"/>
      <c r="X17" s="72"/>
      <c r="Y17" s="7"/>
    </row>
    <row r="18" spans="1:25" s="8" customFormat="1" ht="79.5" customHeight="1">
      <c r="A18" s="77">
        <v>4</v>
      </c>
      <c r="B18" s="75" t="s">
        <v>379</v>
      </c>
      <c r="C18" s="7"/>
      <c r="D18" s="7"/>
      <c r="E18" s="7"/>
      <c r="F18" s="78" t="s">
        <v>386</v>
      </c>
      <c r="G18" s="72">
        <v>200000</v>
      </c>
      <c r="H18" s="72">
        <v>200000</v>
      </c>
      <c r="I18" s="72">
        <v>5000</v>
      </c>
      <c r="J18" s="72">
        <v>5000</v>
      </c>
      <c r="K18" s="72"/>
      <c r="L18" s="72"/>
      <c r="M18" s="72">
        <v>5000</v>
      </c>
      <c r="N18" s="72">
        <v>5000</v>
      </c>
      <c r="O18" s="72">
        <v>5000</v>
      </c>
      <c r="P18" s="72">
        <v>5000</v>
      </c>
      <c r="Q18" s="72">
        <v>200000</v>
      </c>
      <c r="R18" s="72">
        <v>200000</v>
      </c>
      <c r="S18" s="72"/>
      <c r="T18" s="72"/>
      <c r="U18" s="72">
        <v>195000</v>
      </c>
      <c r="V18" s="72">
        <v>195000</v>
      </c>
      <c r="W18" s="72"/>
      <c r="X18" s="72"/>
      <c r="Y18" s="7"/>
    </row>
    <row r="19" spans="1:25" s="8" customFormat="1" ht="56.25">
      <c r="A19" s="77">
        <v>5</v>
      </c>
      <c r="B19" s="75" t="s">
        <v>380</v>
      </c>
      <c r="C19" s="7"/>
      <c r="D19" s="7"/>
      <c r="E19" s="7"/>
      <c r="F19" s="78" t="s">
        <v>387</v>
      </c>
      <c r="G19" s="72">
        <v>702000</v>
      </c>
      <c r="H19" s="72">
        <v>702000</v>
      </c>
      <c r="I19" s="72">
        <v>7000</v>
      </c>
      <c r="J19" s="72">
        <v>7000</v>
      </c>
      <c r="K19" s="72"/>
      <c r="L19" s="72"/>
      <c r="M19" s="72">
        <v>7000</v>
      </c>
      <c r="N19" s="72">
        <v>7000</v>
      </c>
      <c r="O19" s="72">
        <v>7000</v>
      </c>
      <c r="P19" s="72">
        <v>7000</v>
      </c>
      <c r="Q19" s="72">
        <v>702000</v>
      </c>
      <c r="R19" s="72">
        <v>702000</v>
      </c>
      <c r="S19" s="72"/>
      <c r="T19" s="72"/>
      <c r="U19" s="72">
        <v>295000</v>
      </c>
      <c r="V19" s="72">
        <v>295000</v>
      </c>
      <c r="W19" s="72"/>
      <c r="X19" s="72"/>
      <c r="Y19" s="7"/>
    </row>
    <row r="20" spans="1:25" s="8" customFormat="1" ht="56.25">
      <c r="A20" s="77">
        <v>6</v>
      </c>
      <c r="B20" s="75" t="s">
        <v>381</v>
      </c>
      <c r="C20" s="7"/>
      <c r="D20" s="7"/>
      <c r="E20" s="7"/>
      <c r="F20" s="78" t="s">
        <v>388</v>
      </c>
      <c r="G20" s="72">
        <v>790000</v>
      </c>
      <c r="H20" s="72">
        <v>790000</v>
      </c>
      <c r="I20" s="72">
        <v>7000</v>
      </c>
      <c r="J20" s="72">
        <v>7000</v>
      </c>
      <c r="K20" s="72"/>
      <c r="L20" s="72"/>
      <c r="M20" s="72">
        <v>7000</v>
      </c>
      <c r="N20" s="72">
        <v>7000</v>
      </c>
      <c r="O20" s="72">
        <v>7000</v>
      </c>
      <c r="P20" s="72">
        <v>7000</v>
      </c>
      <c r="Q20" s="72">
        <v>790000</v>
      </c>
      <c r="R20" s="72">
        <v>790000</v>
      </c>
      <c r="S20" s="72"/>
      <c r="T20" s="72"/>
      <c r="U20" s="72">
        <v>323000</v>
      </c>
      <c r="V20" s="72">
        <v>323000</v>
      </c>
      <c r="W20" s="72"/>
      <c r="X20" s="72"/>
      <c r="Y20" s="7"/>
    </row>
    <row r="21" spans="1:25" s="80" customFormat="1" ht="59.25" customHeight="1">
      <c r="A21" s="74" t="s">
        <v>46</v>
      </c>
      <c r="B21" s="49" t="s">
        <v>382</v>
      </c>
      <c r="C21" s="76"/>
      <c r="D21" s="76"/>
      <c r="E21" s="76"/>
      <c r="F21" s="76"/>
      <c r="G21" s="76">
        <f>G22+G24+G35</f>
        <v>7532998</v>
      </c>
      <c r="H21" s="76">
        <f>H22+H24+H35</f>
        <v>2712524</v>
      </c>
      <c r="I21" s="76">
        <f>I22+I24+I35</f>
        <v>1038906.1</v>
      </c>
      <c r="J21" s="76">
        <f>J22+J24+J35</f>
        <v>686730.1</v>
      </c>
      <c r="K21" s="76">
        <f aca="true" t="shared" si="2" ref="K21:X21">K22+K24+K35</f>
        <v>284331.29036600003</v>
      </c>
      <c r="L21" s="76">
        <f t="shared" si="2"/>
        <v>284331.29036600003</v>
      </c>
      <c r="M21" s="76">
        <f t="shared" si="2"/>
        <v>1038906.1</v>
      </c>
      <c r="N21" s="76">
        <f t="shared" si="2"/>
        <v>686730.1</v>
      </c>
      <c r="O21" s="76">
        <f t="shared" si="2"/>
        <v>3157600.7</v>
      </c>
      <c r="P21" s="76">
        <f t="shared" si="2"/>
        <v>1503491.2</v>
      </c>
      <c r="Q21" s="76">
        <f t="shared" si="2"/>
        <v>4744654</v>
      </c>
      <c r="R21" s="76">
        <f t="shared" si="2"/>
        <v>3271290.4999999995</v>
      </c>
      <c r="S21" s="76">
        <f t="shared" si="2"/>
        <v>0</v>
      </c>
      <c r="T21" s="76">
        <f t="shared" si="2"/>
        <v>0</v>
      </c>
      <c r="U21" s="76">
        <f t="shared" si="2"/>
        <v>1135142</v>
      </c>
      <c r="V21" s="76">
        <f t="shared" si="2"/>
        <v>760000</v>
      </c>
      <c r="W21" s="76">
        <f t="shared" si="2"/>
        <v>0</v>
      </c>
      <c r="X21" s="76">
        <f t="shared" si="2"/>
        <v>0</v>
      </c>
      <c r="Y21" s="76"/>
    </row>
    <row r="22" spans="1:25" s="21" customFormat="1" ht="40.5" customHeight="1">
      <c r="A22" s="74" t="s">
        <v>40</v>
      </c>
      <c r="B22" s="49" t="s">
        <v>389</v>
      </c>
      <c r="C22" s="23"/>
      <c r="D22" s="23"/>
      <c r="E22" s="23"/>
      <c r="F22" s="23"/>
      <c r="G22" s="76">
        <f>G23</f>
        <v>210000</v>
      </c>
      <c r="H22" s="76">
        <f aca="true" t="shared" si="3" ref="H22:X22">H23</f>
        <v>210000</v>
      </c>
      <c r="I22" s="76">
        <f t="shared" si="3"/>
        <v>0</v>
      </c>
      <c r="J22" s="76">
        <f t="shared" si="3"/>
        <v>0</v>
      </c>
      <c r="K22" s="76">
        <f t="shared" si="3"/>
        <v>0</v>
      </c>
      <c r="L22" s="76">
        <f t="shared" si="3"/>
        <v>0</v>
      </c>
      <c r="M22" s="76">
        <f t="shared" si="3"/>
        <v>0</v>
      </c>
      <c r="N22" s="76">
        <f t="shared" si="3"/>
        <v>0</v>
      </c>
      <c r="O22" s="76">
        <f t="shared" si="3"/>
        <v>0</v>
      </c>
      <c r="P22" s="76">
        <f t="shared" si="3"/>
        <v>0</v>
      </c>
      <c r="Q22" s="76">
        <f t="shared" si="3"/>
        <v>210000</v>
      </c>
      <c r="R22" s="76">
        <f t="shared" si="3"/>
        <v>210000</v>
      </c>
      <c r="S22" s="76">
        <f t="shared" si="3"/>
        <v>0</v>
      </c>
      <c r="T22" s="76">
        <f t="shared" si="3"/>
        <v>0</v>
      </c>
      <c r="U22" s="76">
        <f t="shared" si="3"/>
        <v>76000</v>
      </c>
      <c r="V22" s="76">
        <f t="shared" si="3"/>
        <v>76000</v>
      </c>
      <c r="W22" s="76">
        <f t="shared" si="3"/>
        <v>0</v>
      </c>
      <c r="X22" s="76">
        <f t="shared" si="3"/>
        <v>0</v>
      </c>
      <c r="Y22" s="23"/>
    </row>
    <row r="23" spans="1:25" s="8" customFormat="1" ht="56.25">
      <c r="A23" s="77">
        <v>1</v>
      </c>
      <c r="B23" s="75" t="s">
        <v>390</v>
      </c>
      <c r="C23" s="7"/>
      <c r="D23" s="7"/>
      <c r="E23" s="7"/>
      <c r="F23" s="78" t="s">
        <v>391</v>
      </c>
      <c r="G23" s="72">
        <v>210000</v>
      </c>
      <c r="H23" s="72">
        <v>210000</v>
      </c>
      <c r="I23" s="7"/>
      <c r="J23" s="7"/>
      <c r="K23" s="72"/>
      <c r="L23" s="72"/>
      <c r="M23" s="72"/>
      <c r="N23" s="72"/>
      <c r="O23" s="72"/>
      <c r="P23" s="72"/>
      <c r="Q23" s="72">
        <v>210000</v>
      </c>
      <c r="R23" s="72">
        <v>210000</v>
      </c>
      <c r="S23" s="72"/>
      <c r="T23" s="72"/>
      <c r="U23" s="72">
        <v>76000</v>
      </c>
      <c r="V23" s="72">
        <v>76000</v>
      </c>
      <c r="W23" s="72"/>
      <c r="X23" s="72"/>
      <c r="Y23" s="7"/>
    </row>
    <row r="24" spans="1:25" s="8" customFormat="1" ht="37.5">
      <c r="A24" s="23" t="s">
        <v>45</v>
      </c>
      <c r="B24" s="49" t="s">
        <v>132</v>
      </c>
      <c r="C24" s="7"/>
      <c r="D24" s="7"/>
      <c r="E24" s="7"/>
      <c r="F24" s="23"/>
      <c r="G24" s="76">
        <f aca="true" t="shared" si="4" ref="G24:X24">SUM(G25:G34)</f>
        <v>0</v>
      </c>
      <c r="H24" s="76">
        <f t="shared" si="4"/>
        <v>0</v>
      </c>
      <c r="I24" s="76">
        <f t="shared" si="4"/>
        <v>178883.1</v>
      </c>
      <c r="J24" s="76">
        <f t="shared" si="4"/>
        <v>178883.1</v>
      </c>
      <c r="K24" s="76">
        <f t="shared" si="4"/>
        <v>102561.488486</v>
      </c>
      <c r="L24" s="76">
        <f t="shared" si="4"/>
        <v>102561.488486</v>
      </c>
      <c r="M24" s="76">
        <f t="shared" si="4"/>
        <v>178883.1</v>
      </c>
      <c r="N24" s="76">
        <f t="shared" si="4"/>
        <v>178883.1</v>
      </c>
      <c r="O24" s="76">
        <f t="shared" si="4"/>
        <v>357766.2</v>
      </c>
      <c r="P24" s="76">
        <f t="shared" si="4"/>
        <v>357766.2</v>
      </c>
      <c r="Q24" s="76">
        <f t="shared" si="4"/>
        <v>1008368.9999999997</v>
      </c>
      <c r="R24" s="76">
        <f t="shared" si="4"/>
        <v>1008368.9999999997</v>
      </c>
      <c r="S24" s="76">
        <f t="shared" si="4"/>
        <v>0</v>
      </c>
      <c r="T24" s="76">
        <f t="shared" si="4"/>
        <v>0</v>
      </c>
      <c r="U24" s="76">
        <f t="shared" si="4"/>
        <v>205199.99999999994</v>
      </c>
      <c r="V24" s="76">
        <f t="shared" si="4"/>
        <v>205199.99999999994</v>
      </c>
      <c r="W24" s="76">
        <f t="shared" si="4"/>
        <v>0</v>
      </c>
      <c r="X24" s="76">
        <f t="shared" si="4"/>
        <v>0</v>
      </c>
      <c r="Y24" s="7"/>
    </row>
    <row r="25" spans="1:25" s="8" customFormat="1" ht="18.75">
      <c r="A25" s="7">
        <v>1</v>
      </c>
      <c r="B25" s="75" t="s">
        <v>133</v>
      </c>
      <c r="C25" s="7"/>
      <c r="D25" s="7"/>
      <c r="E25" s="7"/>
      <c r="F25" s="7"/>
      <c r="G25" s="72"/>
      <c r="H25" s="72"/>
      <c r="I25" s="72">
        <v>18967.56940951816</v>
      </c>
      <c r="J25" s="72">
        <v>18967.56940951816</v>
      </c>
      <c r="K25" s="72">
        <v>17218.53955</v>
      </c>
      <c r="L25" s="72">
        <v>17218.53955</v>
      </c>
      <c r="M25" s="72">
        <v>18967.56940951816</v>
      </c>
      <c r="N25" s="72">
        <v>18967.56940951816</v>
      </c>
      <c r="O25" s="72">
        <v>37935.13881903632</v>
      </c>
      <c r="P25" s="72">
        <v>37935.13881903632</v>
      </c>
      <c r="Q25" s="72">
        <v>106920.715248709</v>
      </c>
      <c r="R25" s="72">
        <v>106920.715248709</v>
      </c>
      <c r="S25" s="7"/>
      <c r="T25" s="7"/>
      <c r="U25" s="72">
        <v>21758.03775109625</v>
      </c>
      <c r="V25" s="72">
        <v>21758.03775109625</v>
      </c>
      <c r="W25" s="7"/>
      <c r="X25" s="7"/>
      <c r="Y25" s="7"/>
    </row>
    <row r="26" spans="1:25" s="8" customFormat="1" ht="18.75">
      <c r="A26" s="7">
        <v>2</v>
      </c>
      <c r="B26" s="75" t="s">
        <v>134</v>
      </c>
      <c r="C26" s="7"/>
      <c r="D26" s="7"/>
      <c r="E26" s="7"/>
      <c r="F26" s="7"/>
      <c r="G26" s="72"/>
      <c r="H26" s="72"/>
      <c r="I26" s="72">
        <v>23081.778142688774</v>
      </c>
      <c r="J26" s="72">
        <v>23081.778142688774</v>
      </c>
      <c r="K26" s="72">
        <v>11166.047415</v>
      </c>
      <c r="L26" s="72">
        <v>11166.047415</v>
      </c>
      <c r="M26" s="72">
        <v>23081.778142688774</v>
      </c>
      <c r="N26" s="72">
        <v>23081.778142688774</v>
      </c>
      <c r="O26" s="72">
        <v>46163.55628537755</v>
      </c>
      <c r="P26" s="72">
        <v>46163.55628537755</v>
      </c>
      <c r="Q26" s="72">
        <v>130112.62407664524</v>
      </c>
      <c r="R26" s="72">
        <v>130112.62407664524</v>
      </c>
      <c r="S26" s="7"/>
      <c r="T26" s="7"/>
      <c r="U26" s="72">
        <v>26477.520094853764</v>
      </c>
      <c r="V26" s="72">
        <v>26477.520094853764</v>
      </c>
      <c r="W26" s="7"/>
      <c r="X26" s="7"/>
      <c r="Y26" s="7"/>
    </row>
    <row r="27" spans="1:25" s="8" customFormat="1" ht="18.75">
      <c r="A27" s="7">
        <v>3</v>
      </c>
      <c r="B27" s="75" t="s">
        <v>135</v>
      </c>
      <c r="C27" s="7"/>
      <c r="D27" s="7"/>
      <c r="E27" s="7"/>
      <c r="F27" s="7"/>
      <c r="G27" s="72"/>
      <c r="H27" s="72"/>
      <c r="I27" s="72">
        <v>22234.45328852021</v>
      </c>
      <c r="J27" s="72">
        <v>22234.45328852021</v>
      </c>
      <c r="K27" s="72">
        <v>14597.837</v>
      </c>
      <c r="L27" s="72">
        <v>14597.837</v>
      </c>
      <c r="M27" s="72">
        <v>22234.45328852021</v>
      </c>
      <c r="N27" s="72">
        <v>22234.45328852021</v>
      </c>
      <c r="O27" s="72">
        <v>44468.90657704042</v>
      </c>
      <c r="P27" s="72">
        <v>44468.90657704042</v>
      </c>
      <c r="Q27" s="72">
        <v>125336.23035430309</v>
      </c>
      <c r="R27" s="72">
        <v>125336.23035430309</v>
      </c>
      <c r="S27" s="7"/>
      <c r="T27" s="7"/>
      <c r="U27" s="72">
        <v>25505.53861602547</v>
      </c>
      <c r="V27" s="72">
        <v>25505.53861602547</v>
      </c>
      <c r="W27" s="7"/>
      <c r="X27" s="7"/>
      <c r="Y27" s="7"/>
    </row>
    <row r="28" spans="1:25" s="8" customFormat="1" ht="18.75">
      <c r="A28" s="7">
        <v>4</v>
      </c>
      <c r="B28" s="75" t="s">
        <v>136</v>
      </c>
      <c r="C28" s="7"/>
      <c r="D28" s="7"/>
      <c r="E28" s="7"/>
      <c r="F28" s="7"/>
      <c r="G28" s="72"/>
      <c r="H28" s="72"/>
      <c r="I28" s="72">
        <v>19458.245356295807</v>
      </c>
      <c r="J28" s="72">
        <v>19458.245356295807</v>
      </c>
      <c r="K28" s="72">
        <v>4356.508</v>
      </c>
      <c r="L28" s="72">
        <v>4356.508</v>
      </c>
      <c r="M28" s="72">
        <v>19458.245356295807</v>
      </c>
      <c r="N28" s="72">
        <v>19458.245356295807</v>
      </c>
      <c r="O28" s="72">
        <v>38916.490712591614</v>
      </c>
      <c r="P28" s="72">
        <v>38916.490712591614</v>
      </c>
      <c r="Q28" s="72">
        <v>109686.66918050194</v>
      </c>
      <c r="R28" s="72">
        <v>109686.66918050194</v>
      </c>
      <c r="S28" s="7"/>
      <c r="T28" s="7"/>
      <c r="U28" s="72">
        <v>22320.900896238374</v>
      </c>
      <c r="V28" s="72">
        <v>22320.900896238374</v>
      </c>
      <c r="W28" s="7"/>
      <c r="X28" s="7"/>
      <c r="Y28" s="7"/>
    </row>
    <row r="29" spans="1:25" s="8" customFormat="1" ht="18.75">
      <c r="A29" s="7">
        <v>5</v>
      </c>
      <c r="B29" s="75" t="s">
        <v>137</v>
      </c>
      <c r="C29" s="7"/>
      <c r="D29" s="7"/>
      <c r="E29" s="7"/>
      <c r="F29" s="7"/>
      <c r="G29" s="72"/>
      <c r="H29" s="72"/>
      <c r="I29" s="72">
        <v>14636.414887607854</v>
      </c>
      <c r="J29" s="72">
        <v>14636.414887607854</v>
      </c>
      <c r="K29" s="72">
        <v>8106</v>
      </c>
      <c r="L29" s="72">
        <v>8106</v>
      </c>
      <c r="M29" s="72">
        <v>14636.414887607854</v>
      </c>
      <c r="N29" s="72">
        <v>14636.414887607854</v>
      </c>
      <c r="O29" s="72">
        <v>29272.82977521571</v>
      </c>
      <c r="P29" s="72">
        <v>29272.82977521571</v>
      </c>
      <c r="Q29" s="72">
        <v>82505.87698783308</v>
      </c>
      <c r="R29" s="72">
        <v>82505.87698783308</v>
      </c>
      <c r="S29" s="7"/>
      <c r="T29" s="7"/>
      <c r="U29" s="72">
        <v>16789.693017043708</v>
      </c>
      <c r="V29" s="72">
        <v>16789.693017043708</v>
      </c>
      <c r="W29" s="7"/>
      <c r="X29" s="7"/>
      <c r="Y29" s="7"/>
    </row>
    <row r="30" spans="1:25" s="8" customFormat="1" ht="18.75">
      <c r="A30" s="7">
        <v>6</v>
      </c>
      <c r="B30" s="75" t="s">
        <v>138</v>
      </c>
      <c r="C30" s="7"/>
      <c r="D30" s="7"/>
      <c r="E30" s="7"/>
      <c r="F30" s="7"/>
      <c r="G30" s="72"/>
      <c r="H30" s="72"/>
      <c r="I30" s="72">
        <v>19006.501605002188</v>
      </c>
      <c r="J30" s="72">
        <v>19006.501605002188</v>
      </c>
      <c r="K30" s="72">
        <v>13502.906285</v>
      </c>
      <c r="L30" s="72">
        <v>13502.906285</v>
      </c>
      <c r="M30" s="72">
        <v>19006.501605002188</v>
      </c>
      <c r="N30" s="72">
        <v>19006.501605002188</v>
      </c>
      <c r="O30" s="72">
        <v>38013.003210004375</v>
      </c>
      <c r="P30" s="72">
        <v>38013.003210004375</v>
      </c>
      <c r="Q30" s="72">
        <v>107140.17711530295</v>
      </c>
      <c r="R30" s="72">
        <v>107140.17711530295</v>
      </c>
      <c r="S30" s="7"/>
      <c r="T30" s="7"/>
      <c r="U30" s="72">
        <v>21802.697568112628</v>
      </c>
      <c r="V30" s="72">
        <v>21802.697568112628</v>
      </c>
      <c r="W30" s="7"/>
      <c r="X30" s="7"/>
      <c r="Y30" s="7"/>
    </row>
    <row r="31" spans="1:25" s="8" customFormat="1" ht="18.75">
      <c r="A31" s="7">
        <v>7</v>
      </c>
      <c r="B31" s="75" t="s">
        <v>139</v>
      </c>
      <c r="C31" s="7"/>
      <c r="D31" s="7"/>
      <c r="E31" s="7"/>
      <c r="F31" s="7"/>
      <c r="G31" s="72"/>
      <c r="H31" s="72"/>
      <c r="I31" s="72">
        <v>18287.146063881723</v>
      </c>
      <c r="J31" s="72">
        <v>18287.146063881723</v>
      </c>
      <c r="K31" s="72">
        <v>7064.009</v>
      </c>
      <c r="L31" s="72">
        <v>7064.009</v>
      </c>
      <c r="M31" s="72">
        <v>18287.146063881723</v>
      </c>
      <c r="N31" s="72">
        <v>18287.146063881723</v>
      </c>
      <c r="O31" s="72">
        <v>36574.292127763445</v>
      </c>
      <c r="P31" s="72">
        <v>36574.292127763445</v>
      </c>
      <c r="Q31" s="72">
        <v>103085.14996268708</v>
      </c>
      <c r="R31" s="72">
        <v>103085.14996268708</v>
      </c>
      <c r="S31" s="7"/>
      <c r="T31" s="7"/>
      <c r="U31" s="72">
        <v>20977.511974627723</v>
      </c>
      <c r="V31" s="72">
        <v>20977.511974627723</v>
      </c>
      <c r="W31" s="7"/>
      <c r="X31" s="7"/>
      <c r="Y31" s="7"/>
    </row>
    <row r="32" spans="1:25" s="8" customFormat="1" ht="18.75">
      <c r="A32" s="7">
        <v>8</v>
      </c>
      <c r="B32" s="75" t="s">
        <v>140</v>
      </c>
      <c r="C32" s="7"/>
      <c r="D32" s="7"/>
      <c r="E32" s="7"/>
      <c r="F32" s="7"/>
      <c r="G32" s="72"/>
      <c r="H32" s="72"/>
      <c r="I32" s="72">
        <v>16653.329561637474</v>
      </c>
      <c r="J32" s="72">
        <v>16653.329561637474</v>
      </c>
      <c r="K32" s="72">
        <f>5293.732818+380</f>
        <v>5673.732818</v>
      </c>
      <c r="L32" s="72">
        <f>5293.732818+380</f>
        <v>5673.732818</v>
      </c>
      <c r="M32" s="72">
        <v>16653.329561637474</v>
      </c>
      <c r="N32" s="72">
        <v>16653.329561637474</v>
      </c>
      <c r="O32" s="72">
        <v>33306.65912327495</v>
      </c>
      <c r="P32" s="72">
        <v>33306.65912327495</v>
      </c>
      <c r="Q32" s="72">
        <v>93875.28098930989</v>
      </c>
      <c r="R32" s="72">
        <v>93875.28098930989</v>
      </c>
      <c r="S32" s="7"/>
      <c r="T32" s="7"/>
      <c r="U32" s="72">
        <v>19103.33187454829</v>
      </c>
      <c r="V32" s="72">
        <v>19103.33187454829</v>
      </c>
      <c r="W32" s="7"/>
      <c r="X32" s="7"/>
      <c r="Y32" s="7"/>
    </row>
    <row r="33" spans="1:25" s="8" customFormat="1" ht="18.75">
      <c r="A33" s="7">
        <v>9</v>
      </c>
      <c r="B33" s="75" t="s">
        <v>141</v>
      </c>
      <c r="C33" s="7"/>
      <c r="D33" s="7"/>
      <c r="E33" s="7"/>
      <c r="F33" s="7"/>
      <c r="G33" s="72"/>
      <c r="H33" s="72"/>
      <c r="I33" s="72">
        <v>20479.045071275174</v>
      </c>
      <c r="J33" s="72">
        <v>20479.045071275174</v>
      </c>
      <c r="K33" s="72">
        <v>17407.253428</v>
      </c>
      <c r="L33" s="72">
        <v>17407.253428</v>
      </c>
      <c r="M33" s="72">
        <v>20479.045071275174</v>
      </c>
      <c r="N33" s="72">
        <v>20479.045071275174</v>
      </c>
      <c r="O33" s="72">
        <v>40958.09014255035</v>
      </c>
      <c r="P33" s="72">
        <v>40958.09014255035</v>
      </c>
      <c r="Q33" s="72">
        <v>115440.94550841681</v>
      </c>
      <c r="R33" s="72">
        <v>115440.94550841681</v>
      </c>
      <c r="S33" s="7"/>
      <c r="T33" s="7"/>
      <c r="U33" s="72">
        <v>23491.87848726719</v>
      </c>
      <c r="V33" s="72">
        <v>23491.87848726719</v>
      </c>
      <c r="W33" s="7"/>
      <c r="X33" s="7"/>
      <c r="Y33" s="7"/>
    </row>
    <row r="34" spans="1:25" s="8" customFormat="1" ht="18.75">
      <c r="A34" s="7">
        <v>10</v>
      </c>
      <c r="B34" s="75" t="s">
        <v>142</v>
      </c>
      <c r="C34" s="7"/>
      <c r="D34" s="7"/>
      <c r="E34" s="7"/>
      <c r="F34" s="7"/>
      <c r="G34" s="72"/>
      <c r="H34" s="72"/>
      <c r="I34" s="72">
        <v>6078.616613572639</v>
      </c>
      <c r="J34" s="72">
        <v>6078.616613572639</v>
      </c>
      <c r="K34" s="72">
        <v>3468.65499</v>
      </c>
      <c r="L34" s="72">
        <v>3468.65499</v>
      </c>
      <c r="M34" s="72">
        <v>6078.616613572639</v>
      </c>
      <c r="N34" s="72">
        <v>6078.616613572639</v>
      </c>
      <c r="O34" s="72">
        <v>12157.233227145278</v>
      </c>
      <c r="P34" s="72">
        <v>12157.233227145278</v>
      </c>
      <c r="Q34" s="72">
        <v>34265.330576290486</v>
      </c>
      <c r="R34" s="72">
        <v>34265.330576290486</v>
      </c>
      <c r="S34" s="7"/>
      <c r="T34" s="7"/>
      <c r="U34" s="72">
        <v>6972.889720186565</v>
      </c>
      <c r="V34" s="72">
        <v>6972.889720186565</v>
      </c>
      <c r="W34" s="7"/>
      <c r="X34" s="7"/>
      <c r="Y34" s="7"/>
    </row>
    <row r="35" spans="1:25" s="8" customFormat="1" ht="18.75">
      <c r="A35" s="23" t="s">
        <v>274</v>
      </c>
      <c r="B35" s="49" t="s">
        <v>143</v>
      </c>
      <c r="C35" s="7"/>
      <c r="D35" s="7"/>
      <c r="E35" s="7"/>
      <c r="F35" s="23"/>
      <c r="G35" s="76">
        <f aca="true" t="shared" si="5" ref="G35:X35">G36+G38+G42+G50+G58</f>
        <v>7322998</v>
      </c>
      <c r="H35" s="76">
        <f t="shared" si="5"/>
        <v>2502524</v>
      </c>
      <c r="I35" s="76">
        <f t="shared" si="5"/>
        <v>860023</v>
      </c>
      <c r="J35" s="76">
        <f t="shared" si="5"/>
        <v>507847</v>
      </c>
      <c r="K35" s="76">
        <f t="shared" si="5"/>
        <v>181769.80188000004</v>
      </c>
      <c r="L35" s="76">
        <f t="shared" si="5"/>
        <v>181769.80188000004</v>
      </c>
      <c r="M35" s="76">
        <f t="shared" si="5"/>
        <v>860023</v>
      </c>
      <c r="N35" s="76">
        <f t="shared" si="5"/>
        <v>507847</v>
      </c>
      <c r="O35" s="76">
        <f t="shared" si="5"/>
        <v>2799834.5</v>
      </c>
      <c r="P35" s="76">
        <f t="shared" si="5"/>
        <v>1145725</v>
      </c>
      <c r="Q35" s="76">
        <f t="shared" si="5"/>
        <v>3526285</v>
      </c>
      <c r="R35" s="76">
        <f t="shared" si="5"/>
        <v>2052921.5</v>
      </c>
      <c r="S35" s="76">
        <f t="shared" si="5"/>
        <v>0</v>
      </c>
      <c r="T35" s="76">
        <f t="shared" si="5"/>
        <v>0</v>
      </c>
      <c r="U35" s="76">
        <f t="shared" si="5"/>
        <v>853942</v>
      </c>
      <c r="V35" s="76">
        <f t="shared" si="5"/>
        <v>478800</v>
      </c>
      <c r="W35" s="76">
        <f t="shared" si="5"/>
        <v>0</v>
      </c>
      <c r="X35" s="76">
        <f t="shared" si="5"/>
        <v>0</v>
      </c>
      <c r="Y35" s="7"/>
    </row>
    <row r="36" spans="1:25" s="8" customFormat="1" ht="18.75">
      <c r="A36" s="23" t="s">
        <v>276</v>
      </c>
      <c r="B36" s="49" t="s">
        <v>144</v>
      </c>
      <c r="C36" s="7"/>
      <c r="D36" s="7"/>
      <c r="E36" s="7"/>
      <c r="F36" s="23"/>
      <c r="G36" s="76"/>
      <c r="H36" s="76"/>
      <c r="I36" s="76">
        <f>16700+24200</f>
        <v>40900</v>
      </c>
      <c r="J36" s="76">
        <f>16700+24200</f>
        <v>40900</v>
      </c>
      <c r="K36" s="72"/>
      <c r="L36" s="72"/>
      <c r="M36" s="76">
        <f>16700+24200</f>
        <v>40900</v>
      </c>
      <c r="N36" s="76">
        <f>16700+24200</f>
        <v>40900</v>
      </c>
      <c r="O36" s="76">
        <v>70932</v>
      </c>
      <c r="P36" s="76">
        <v>70932</v>
      </c>
      <c r="Q36" s="76">
        <v>95200</v>
      </c>
      <c r="R36" s="76">
        <v>95200</v>
      </c>
      <c r="S36" s="72"/>
      <c r="T36" s="72"/>
      <c r="U36" s="72">
        <v>16000</v>
      </c>
      <c r="V36" s="72">
        <v>16000</v>
      </c>
      <c r="W36" s="72"/>
      <c r="X36" s="72"/>
      <c r="Y36" s="7"/>
    </row>
    <row r="37" spans="1:25" s="8" customFormat="1" ht="18.75">
      <c r="A37" s="132" t="s">
        <v>58</v>
      </c>
      <c r="B37" s="129" t="s">
        <v>145</v>
      </c>
      <c r="C37" s="7"/>
      <c r="D37" s="7"/>
      <c r="E37" s="7"/>
      <c r="F37" s="132"/>
      <c r="G37" s="133"/>
      <c r="H37" s="133"/>
      <c r="I37" s="133">
        <v>24200</v>
      </c>
      <c r="J37" s="133">
        <v>24200</v>
      </c>
      <c r="K37" s="72"/>
      <c r="L37" s="72"/>
      <c r="M37" s="133">
        <v>24200</v>
      </c>
      <c r="N37" s="133">
        <v>24200</v>
      </c>
      <c r="O37" s="133">
        <v>24200</v>
      </c>
      <c r="P37" s="133">
        <v>24200</v>
      </c>
      <c r="Q37" s="72"/>
      <c r="R37" s="133"/>
      <c r="S37" s="72"/>
      <c r="T37" s="72"/>
      <c r="U37" s="72"/>
      <c r="V37" s="72"/>
      <c r="W37" s="72"/>
      <c r="X37" s="72"/>
      <c r="Y37" s="7"/>
    </row>
    <row r="38" spans="1:25" s="8" customFormat="1" ht="18.75">
      <c r="A38" s="23" t="s">
        <v>284</v>
      </c>
      <c r="B38" s="49" t="s">
        <v>146</v>
      </c>
      <c r="C38" s="7"/>
      <c r="D38" s="7"/>
      <c r="E38" s="7"/>
      <c r="F38" s="23"/>
      <c r="G38" s="76">
        <f aca="true" t="shared" si="6" ref="G38:X38">SUM(G39:G41)</f>
        <v>1514321</v>
      </c>
      <c r="H38" s="76">
        <f t="shared" si="6"/>
        <v>210899</v>
      </c>
      <c r="I38" s="76">
        <f t="shared" si="6"/>
        <v>22655</v>
      </c>
      <c r="J38" s="76">
        <f t="shared" si="6"/>
        <v>22655</v>
      </c>
      <c r="K38" s="76">
        <f t="shared" si="6"/>
        <v>5779.417832</v>
      </c>
      <c r="L38" s="76">
        <f t="shared" si="6"/>
        <v>5779.417832</v>
      </c>
      <c r="M38" s="76">
        <f t="shared" si="6"/>
        <v>22655</v>
      </c>
      <c r="N38" s="76">
        <f t="shared" si="6"/>
        <v>22655</v>
      </c>
      <c r="O38" s="76">
        <f t="shared" si="6"/>
        <v>494001</v>
      </c>
      <c r="P38" s="76">
        <f t="shared" si="6"/>
        <v>91673</v>
      </c>
      <c r="Q38" s="76">
        <f t="shared" si="6"/>
        <v>339647</v>
      </c>
      <c r="R38" s="76">
        <f t="shared" si="6"/>
        <v>168278</v>
      </c>
      <c r="S38" s="76">
        <f t="shared" si="6"/>
        <v>0</v>
      </c>
      <c r="T38" s="76">
        <f t="shared" si="6"/>
        <v>0</v>
      </c>
      <c r="U38" s="76">
        <f t="shared" si="6"/>
        <v>42760</v>
      </c>
      <c r="V38" s="76">
        <f t="shared" si="6"/>
        <v>42760</v>
      </c>
      <c r="W38" s="76">
        <f t="shared" si="6"/>
        <v>0</v>
      </c>
      <c r="X38" s="76">
        <f t="shared" si="6"/>
        <v>0</v>
      </c>
      <c r="Y38" s="7"/>
    </row>
    <row r="39" spans="1:25" s="8" customFormat="1" ht="103.5" customHeight="1">
      <c r="A39" s="7">
        <v>1</v>
      </c>
      <c r="B39" s="75" t="s">
        <v>147</v>
      </c>
      <c r="C39" s="7"/>
      <c r="D39" s="7"/>
      <c r="E39" s="7"/>
      <c r="F39" s="78" t="s">
        <v>300</v>
      </c>
      <c r="G39" s="72">
        <v>1199000</v>
      </c>
      <c r="H39" s="72">
        <v>180000</v>
      </c>
      <c r="I39" s="72">
        <v>19000</v>
      </c>
      <c r="J39" s="72">
        <v>19000</v>
      </c>
      <c r="K39" s="72">
        <v>4696.062932</v>
      </c>
      <c r="L39" s="72">
        <v>4696.062932</v>
      </c>
      <c r="M39" s="72">
        <v>19000</v>
      </c>
      <c r="N39" s="72">
        <v>19000</v>
      </c>
      <c r="O39" s="72">
        <f>309693+24000</f>
        <v>333693</v>
      </c>
      <c r="P39" s="72">
        <f>46534+24000</f>
        <v>70534</v>
      </c>
      <c r="Q39" s="72">
        <v>152190</v>
      </c>
      <c r="R39" s="72">
        <v>152190</v>
      </c>
      <c r="S39" s="72"/>
      <c r="T39" s="72"/>
      <c r="U39" s="72">
        <v>33000</v>
      </c>
      <c r="V39" s="72">
        <v>33000</v>
      </c>
      <c r="W39" s="72"/>
      <c r="X39" s="72"/>
      <c r="Y39" s="7"/>
    </row>
    <row r="40" spans="1:25" s="8" customFormat="1" ht="96" customHeight="1">
      <c r="A40" s="7">
        <v>2</v>
      </c>
      <c r="B40" s="75" t="s">
        <v>148</v>
      </c>
      <c r="C40" s="7"/>
      <c r="D40" s="7"/>
      <c r="E40" s="7"/>
      <c r="F40" s="78" t="s">
        <v>301</v>
      </c>
      <c r="G40" s="72">
        <v>154656</v>
      </c>
      <c r="H40" s="72">
        <v>15466</v>
      </c>
      <c r="I40" s="72">
        <v>655</v>
      </c>
      <c r="J40" s="72">
        <v>655</v>
      </c>
      <c r="K40" s="72"/>
      <c r="L40" s="72"/>
      <c r="M40" s="72">
        <v>655</v>
      </c>
      <c r="N40" s="72">
        <v>655</v>
      </c>
      <c r="O40" s="72">
        <f>127843+Q40</f>
        <v>154635</v>
      </c>
      <c r="P40" s="72">
        <f>14811+655</f>
        <v>15466</v>
      </c>
      <c r="Q40" s="72">
        <v>26792</v>
      </c>
      <c r="R40" s="72">
        <v>655</v>
      </c>
      <c r="S40" s="72"/>
      <c r="T40" s="72"/>
      <c r="U40" s="72"/>
      <c r="V40" s="72"/>
      <c r="W40" s="72"/>
      <c r="X40" s="72"/>
      <c r="Y40" s="7"/>
    </row>
    <row r="41" spans="1:25" s="8" customFormat="1" ht="93.75">
      <c r="A41" s="7">
        <v>3</v>
      </c>
      <c r="B41" s="75" t="s">
        <v>149</v>
      </c>
      <c r="C41" s="7"/>
      <c r="D41" s="7"/>
      <c r="E41" s="7"/>
      <c r="F41" s="78" t="s">
        <v>302</v>
      </c>
      <c r="G41" s="72">
        <v>160665</v>
      </c>
      <c r="H41" s="72">
        <v>15433</v>
      </c>
      <c r="I41" s="72">
        <v>3000</v>
      </c>
      <c r="J41" s="72">
        <v>3000</v>
      </c>
      <c r="K41" s="72">
        <v>1083.3549</v>
      </c>
      <c r="L41" s="72">
        <v>1083.3549</v>
      </c>
      <c r="M41" s="72">
        <v>3000</v>
      </c>
      <c r="N41" s="72">
        <v>3000</v>
      </c>
      <c r="O41" s="72">
        <v>5673</v>
      </c>
      <c r="P41" s="72">
        <v>5673</v>
      </c>
      <c r="Q41" s="72">
        <v>160665</v>
      </c>
      <c r="R41" s="72">
        <v>15433</v>
      </c>
      <c r="S41" s="72"/>
      <c r="T41" s="72"/>
      <c r="U41" s="72">
        <v>9760</v>
      </c>
      <c r="V41" s="72">
        <v>9760</v>
      </c>
      <c r="W41" s="72"/>
      <c r="X41" s="72"/>
      <c r="Y41" s="7"/>
    </row>
    <row r="42" spans="1:25" s="8" customFormat="1" ht="18.75">
      <c r="A42" s="23" t="s">
        <v>298</v>
      </c>
      <c r="B42" s="49" t="s">
        <v>150</v>
      </c>
      <c r="C42" s="7"/>
      <c r="D42" s="7"/>
      <c r="E42" s="7"/>
      <c r="F42" s="134"/>
      <c r="G42" s="76">
        <f aca="true" t="shared" si="7" ref="G42:X42">SUM(G43:G49)</f>
        <v>0</v>
      </c>
      <c r="H42" s="76">
        <f t="shared" si="7"/>
        <v>0</v>
      </c>
      <c r="I42" s="76">
        <f t="shared" si="7"/>
        <v>16880</v>
      </c>
      <c r="J42" s="76">
        <f>SUM(J43:J49)</f>
        <v>16880</v>
      </c>
      <c r="K42" s="76">
        <f t="shared" si="7"/>
        <v>0</v>
      </c>
      <c r="L42" s="76">
        <f t="shared" si="7"/>
        <v>0</v>
      </c>
      <c r="M42" s="76">
        <f t="shared" si="7"/>
        <v>16880</v>
      </c>
      <c r="N42" s="76">
        <f t="shared" si="7"/>
        <v>16880</v>
      </c>
      <c r="O42" s="76">
        <f t="shared" si="7"/>
        <v>16880</v>
      </c>
      <c r="P42" s="76">
        <f t="shared" si="7"/>
        <v>16880</v>
      </c>
      <c r="Q42" s="76">
        <f t="shared" si="7"/>
        <v>16880</v>
      </c>
      <c r="R42" s="76">
        <f t="shared" si="7"/>
        <v>16880</v>
      </c>
      <c r="S42" s="76">
        <f t="shared" si="7"/>
        <v>0</v>
      </c>
      <c r="T42" s="76">
        <f t="shared" si="7"/>
        <v>0</v>
      </c>
      <c r="U42" s="76">
        <f t="shared" si="7"/>
        <v>0</v>
      </c>
      <c r="V42" s="76">
        <f t="shared" si="7"/>
        <v>0</v>
      </c>
      <c r="W42" s="76">
        <f t="shared" si="7"/>
        <v>0</v>
      </c>
      <c r="X42" s="76">
        <f t="shared" si="7"/>
        <v>0</v>
      </c>
      <c r="Y42" s="7"/>
    </row>
    <row r="43" spans="1:25" s="8" customFormat="1" ht="18.75">
      <c r="A43" s="7">
        <v>1</v>
      </c>
      <c r="B43" s="75" t="s">
        <v>151</v>
      </c>
      <c r="C43" s="7"/>
      <c r="D43" s="7"/>
      <c r="E43" s="7"/>
      <c r="F43" s="78"/>
      <c r="G43" s="72"/>
      <c r="H43" s="72"/>
      <c r="I43" s="72">
        <v>11865</v>
      </c>
      <c r="J43" s="72">
        <v>11865</v>
      </c>
      <c r="K43" s="72"/>
      <c r="L43" s="72"/>
      <c r="M43" s="72">
        <v>11865</v>
      </c>
      <c r="N43" s="72">
        <v>11865</v>
      </c>
      <c r="O43" s="72">
        <v>11865</v>
      </c>
      <c r="P43" s="72">
        <v>11865</v>
      </c>
      <c r="Q43" s="72">
        <v>11865</v>
      </c>
      <c r="R43" s="72">
        <v>11865</v>
      </c>
      <c r="S43" s="72"/>
      <c r="T43" s="72"/>
      <c r="U43" s="72"/>
      <c r="V43" s="72"/>
      <c r="W43" s="72"/>
      <c r="X43" s="72"/>
      <c r="Y43" s="7"/>
    </row>
    <row r="44" spans="1:25" s="8" customFormat="1" ht="18.75">
      <c r="A44" s="7">
        <v>2</v>
      </c>
      <c r="B44" s="75" t="s">
        <v>152</v>
      </c>
      <c r="C44" s="7"/>
      <c r="D44" s="7"/>
      <c r="E44" s="7"/>
      <c r="F44" s="78"/>
      <c r="G44" s="72"/>
      <c r="H44" s="72"/>
      <c r="I44" s="72">
        <v>227</v>
      </c>
      <c r="J44" s="72">
        <v>227</v>
      </c>
      <c r="K44" s="72"/>
      <c r="L44" s="72"/>
      <c r="M44" s="72">
        <v>227</v>
      </c>
      <c r="N44" s="72">
        <v>227</v>
      </c>
      <c r="O44" s="72">
        <v>227</v>
      </c>
      <c r="P44" s="72">
        <v>227</v>
      </c>
      <c r="Q44" s="72">
        <v>227</v>
      </c>
      <c r="R44" s="72">
        <v>227</v>
      </c>
      <c r="S44" s="72"/>
      <c r="T44" s="72"/>
      <c r="U44" s="72"/>
      <c r="V44" s="72"/>
      <c r="W44" s="72"/>
      <c r="X44" s="72"/>
      <c r="Y44" s="7"/>
    </row>
    <row r="45" spans="1:25" s="8" customFormat="1" ht="18.75">
      <c r="A45" s="7">
        <v>3</v>
      </c>
      <c r="B45" s="75" t="s">
        <v>153</v>
      </c>
      <c r="C45" s="7"/>
      <c r="D45" s="7"/>
      <c r="E45" s="7"/>
      <c r="F45" s="78"/>
      <c r="G45" s="72"/>
      <c r="H45" s="72"/>
      <c r="I45" s="72">
        <v>80</v>
      </c>
      <c r="J45" s="72">
        <v>80</v>
      </c>
      <c r="K45" s="72"/>
      <c r="L45" s="72"/>
      <c r="M45" s="72">
        <v>80</v>
      </c>
      <c r="N45" s="72">
        <v>80</v>
      </c>
      <c r="O45" s="72">
        <v>80</v>
      </c>
      <c r="P45" s="72">
        <v>80</v>
      </c>
      <c r="Q45" s="72">
        <v>80</v>
      </c>
      <c r="R45" s="72">
        <v>80</v>
      </c>
      <c r="S45" s="72"/>
      <c r="T45" s="72"/>
      <c r="U45" s="72"/>
      <c r="V45" s="72"/>
      <c r="W45" s="72"/>
      <c r="X45" s="72"/>
      <c r="Y45" s="7"/>
    </row>
    <row r="46" spans="1:25" s="8" customFormat="1" ht="37.5">
      <c r="A46" s="7">
        <v>4</v>
      </c>
      <c r="B46" s="75" t="s">
        <v>154</v>
      </c>
      <c r="C46" s="7"/>
      <c r="D46" s="7"/>
      <c r="E46" s="7"/>
      <c r="F46" s="78"/>
      <c r="G46" s="72"/>
      <c r="H46" s="72"/>
      <c r="I46" s="72">
        <v>1222</v>
      </c>
      <c r="J46" s="72">
        <v>1222</v>
      </c>
      <c r="K46" s="72"/>
      <c r="L46" s="72"/>
      <c r="M46" s="72">
        <v>1222</v>
      </c>
      <c r="N46" s="72">
        <v>1222</v>
      </c>
      <c r="O46" s="72">
        <v>1222</v>
      </c>
      <c r="P46" s="72">
        <v>1222</v>
      </c>
      <c r="Q46" s="72">
        <v>1222</v>
      </c>
      <c r="R46" s="72">
        <v>1222</v>
      </c>
      <c r="S46" s="72"/>
      <c r="T46" s="72"/>
      <c r="U46" s="72"/>
      <c r="V46" s="72"/>
      <c r="W46" s="72"/>
      <c r="X46" s="72"/>
      <c r="Y46" s="7"/>
    </row>
    <row r="47" spans="1:25" s="8" customFormat="1" ht="37.5">
      <c r="A47" s="7">
        <v>5</v>
      </c>
      <c r="B47" s="75" t="s">
        <v>155</v>
      </c>
      <c r="C47" s="7"/>
      <c r="D47" s="7"/>
      <c r="E47" s="7"/>
      <c r="F47" s="78"/>
      <c r="G47" s="72"/>
      <c r="H47" s="72"/>
      <c r="I47" s="72">
        <v>902</v>
      </c>
      <c r="J47" s="72">
        <v>902</v>
      </c>
      <c r="K47" s="72"/>
      <c r="L47" s="72"/>
      <c r="M47" s="72">
        <v>902</v>
      </c>
      <c r="N47" s="72">
        <v>902</v>
      </c>
      <c r="O47" s="72">
        <v>902</v>
      </c>
      <c r="P47" s="72">
        <v>902</v>
      </c>
      <c r="Q47" s="72">
        <v>902</v>
      </c>
      <c r="R47" s="72">
        <v>902</v>
      </c>
      <c r="S47" s="72"/>
      <c r="T47" s="72"/>
      <c r="U47" s="72"/>
      <c r="V47" s="72"/>
      <c r="W47" s="72"/>
      <c r="X47" s="72"/>
      <c r="Y47" s="7"/>
    </row>
    <row r="48" spans="1:25" s="8" customFormat="1" ht="105.75" customHeight="1">
      <c r="A48" s="7">
        <v>6</v>
      </c>
      <c r="B48" s="75" t="s">
        <v>156</v>
      </c>
      <c r="C48" s="7"/>
      <c r="D48" s="7"/>
      <c r="E48" s="7"/>
      <c r="F48" s="78"/>
      <c r="G48" s="72"/>
      <c r="H48" s="72"/>
      <c r="I48" s="72">
        <v>2500</v>
      </c>
      <c r="J48" s="72">
        <v>2500</v>
      </c>
      <c r="K48" s="72"/>
      <c r="L48" s="72"/>
      <c r="M48" s="72">
        <v>2500</v>
      </c>
      <c r="N48" s="72">
        <v>2500</v>
      </c>
      <c r="O48" s="72">
        <v>2500</v>
      </c>
      <c r="P48" s="72">
        <v>2500</v>
      </c>
      <c r="Q48" s="72">
        <v>2500</v>
      </c>
      <c r="R48" s="72">
        <v>2500</v>
      </c>
      <c r="S48" s="72"/>
      <c r="T48" s="72"/>
      <c r="U48" s="72"/>
      <c r="V48" s="72"/>
      <c r="W48" s="72"/>
      <c r="X48" s="72"/>
      <c r="Y48" s="7"/>
    </row>
    <row r="49" spans="1:25" s="8" customFormat="1" ht="18.75">
      <c r="A49" s="7">
        <v>7</v>
      </c>
      <c r="B49" s="75" t="s">
        <v>157</v>
      </c>
      <c r="C49" s="7"/>
      <c r="D49" s="7"/>
      <c r="E49" s="7"/>
      <c r="F49" s="78"/>
      <c r="G49" s="72"/>
      <c r="H49" s="72"/>
      <c r="I49" s="72">
        <v>84</v>
      </c>
      <c r="J49" s="72">
        <v>84</v>
      </c>
      <c r="K49" s="72"/>
      <c r="L49" s="72"/>
      <c r="M49" s="72">
        <v>84</v>
      </c>
      <c r="N49" s="72">
        <v>84</v>
      </c>
      <c r="O49" s="72">
        <v>84</v>
      </c>
      <c r="P49" s="72">
        <v>84</v>
      </c>
      <c r="Q49" s="72">
        <v>84</v>
      </c>
      <c r="R49" s="72">
        <v>84</v>
      </c>
      <c r="S49" s="72"/>
      <c r="T49" s="72"/>
      <c r="U49" s="72"/>
      <c r="V49" s="72"/>
      <c r="W49" s="72"/>
      <c r="X49" s="72"/>
      <c r="Y49" s="7"/>
    </row>
    <row r="50" spans="1:25" s="8" customFormat="1" ht="18.75">
      <c r="A50" s="23" t="s">
        <v>393</v>
      </c>
      <c r="B50" s="49" t="s">
        <v>158</v>
      </c>
      <c r="C50" s="7"/>
      <c r="D50" s="7"/>
      <c r="E50" s="7"/>
      <c r="F50" s="23"/>
      <c r="G50" s="76">
        <f>G51+G54+G56</f>
        <v>2117400</v>
      </c>
      <c r="H50" s="76">
        <f aca="true" t="shared" si="8" ref="H50:X50">H51+H54+H56</f>
        <v>647400</v>
      </c>
      <c r="I50" s="76">
        <f t="shared" si="8"/>
        <v>342868</v>
      </c>
      <c r="J50" s="76">
        <f t="shared" si="8"/>
        <v>42868</v>
      </c>
      <c r="K50" s="76">
        <f t="shared" si="8"/>
        <v>13024.418703</v>
      </c>
      <c r="L50" s="76">
        <f t="shared" si="8"/>
        <v>13024.418703</v>
      </c>
      <c r="M50" s="76">
        <f t="shared" si="8"/>
        <v>342868</v>
      </c>
      <c r="N50" s="76">
        <f t="shared" si="8"/>
        <v>42868</v>
      </c>
      <c r="O50" s="76">
        <f t="shared" si="8"/>
        <v>769000</v>
      </c>
      <c r="P50" s="76">
        <f t="shared" si="8"/>
        <v>319000</v>
      </c>
      <c r="Q50" s="76">
        <f t="shared" si="8"/>
        <v>1510249</v>
      </c>
      <c r="R50" s="76">
        <f t="shared" si="8"/>
        <v>530249</v>
      </c>
      <c r="S50" s="76">
        <f t="shared" si="8"/>
        <v>0</v>
      </c>
      <c r="T50" s="76">
        <f t="shared" si="8"/>
        <v>0</v>
      </c>
      <c r="U50" s="76">
        <f t="shared" si="8"/>
        <v>417400</v>
      </c>
      <c r="V50" s="76">
        <f t="shared" si="8"/>
        <v>87400</v>
      </c>
      <c r="W50" s="76">
        <f t="shared" si="8"/>
        <v>0</v>
      </c>
      <c r="X50" s="76">
        <f t="shared" si="8"/>
        <v>0</v>
      </c>
      <c r="Y50" s="7"/>
    </row>
    <row r="51" spans="1:25" s="8" customFormat="1" ht="58.5">
      <c r="A51" s="81" t="s">
        <v>41</v>
      </c>
      <c r="B51" s="84" t="s">
        <v>123</v>
      </c>
      <c r="C51" s="7"/>
      <c r="D51" s="7"/>
      <c r="E51" s="7"/>
      <c r="F51" s="81"/>
      <c r="G51" s="86">
        <f>SUM(G52:G53)</f>
        <v>810000</v>
      </c>
      <c r="H51" s="86">
        <f aca="true" t="shared" si="9" ref="H51:X51">SUM(H52:H53)</f>
        <v>320000</v>
      </c>
      <c r="I51" s="86">
        <f t="shared" si="9"/>
        <v>18868</v>
      </c>
      <c r="J51" s="86">
        <f t="shared" si="9"/>
        <v>18868</v>
      </c>
      <c r="K51" s="86">
        <f t="shared" si="9"/>
        <v>13024.418703</v>
      </c>
      <c r="L51" s="86">
        <f t="shared" si="9"/>
        <v>13024.418703</v>
      </c>
      <c r="M51" s="86">
        <f t="shared" si="9"/>
        <v>18868</v>
      </c>
      <c r="N51" s="86">
        <f t="shared" si="9"/>
        <v>18868</v>
      </c>
      <c r="O51" s="86">
        <f t="shared" si="9"/>
        <v>295000</v>
      </c>
      <c r="P51" s="86">
        <f t="shared" si="9"/>
        <v>295000</v>
      </c>
      <c r="Q51" s="86">
        <f t="shared" si="9"/>
        <v>202849</v>
      </c>
      <c r="R51" s="86">
        <f t="shared" si="9"/>
        <v>202849</v>
      </c>
      <c r="S51" s="86">
        <f t="shared" si="9"/>
        <v>0</v>
      </c>
      <c r="T51" s="86">
        <f t="shared" si="9"/>
        <v>0</v>
      </c>
      <c r="U51" s="86">
        <f t="shared" si="9"/>
        <v>0</v>
      </c>
      <c r="V51" s="86">
        <f t="shared" si="9"/>
        <v>0</v>
      </c>
      <c r="W51" s="86">
        <f t="shared" si="9"/>
        <v>0</v>
      </c>
      <c r="X51" s="86">
        <f t="shared" si="9"/>
        <v>0</v>
      </c>
      <c r="Y51" s="7"/>
    </row>
    <row r="52" spans="1:25" s="8" customFormat="1" ht="56.25">
      <c r="A52" s="7">
        <v>1</v>
      </c>
      <c r="B52" s="75" t="s">
        <v>159</v>
      </c>
      <c r="C52" s="7"/>
      <c r="D52" s="7"/>
      <c r="E52" s="7"/>
      <c r="F52" s="78" t="s">
        <v>303</v>
      </c>
      <c r="G52" s="72">
        <v>260000</v>
      </c>
      <c r="H52" s="72">
        <v>260000</v>
      </c>
      <c r="I52" s="72">
        <v>7000</v>
      </c>
      <c r="J52" s="72">
        <v>7000</v>
      </c>
      <c r="K52" s="72">
        <v>1156.418713</v>
      </c>
      <c r="L52" s="72">
        <v>1156.418713</v>
      </c>
      <c r="M52" s="72">
        <v>7000</v>
      </c>
      <c r="N52" s="72">
        <v>7000</v>
      </c>
      <c r="O52" s="72">
        <v>235000</v>
      </c>
      <c r="P52" s="72">
        <v>235000</v>
      </c>
      <c r="Q52" s="72">
        <v>142849</v>
      </c>
      <c r="R52" s="72">
        <v>142849</v>
      </c>
      <c r="S52" s="72"/>
      <c r="T52" s="72"/>
      <c r="U52" s="72"/>
      <c r="V52" s="72"/>
      <c r="W52" s="72"/>
      <c r="X52" s="72"/>
      <c r="Y52" s="7"/>
    </row>
    <row r="53" spans="1:25" s="8" customFormat="1" ht="70.5" customHeight="1">
      <c r="A53" s="7">
        <v>2</v>
      </c>
      <c r="B53" s="75" t="s">
        <v>160</v>
      </c>
      <c r="C53" s="7"/>
      <c r="D53" s="7"/>
      <c r="E53" s="7"/>
      <c r="F53" s="78" t="s">
        <v>383</v>
      </c>
      <c r="G53" s="72">
        <v>550000</v>
      </c>
      <c r="H53" s="72">
        <v>60000</v>
      </c>
      <c r="I53" s="72">
        <v>11868</v>
      </c>
      <c r="J53" s="72">
        <v>11868</v>
      </c>
      <c r="K53" s="72">
        <v>11867.99999</v>
      </c>
      <c r="L53" s="72">
        <v>11867.99999</v>
      </c>
      <c r="M53" s="72">
        <v>11868</v>
      </c>
      <c r="N53" s="72">
        <v>11868</v>
      </c>
      <c r="O53" s="72">
        <v>60000</v>
      </c>
      <c r="P53" s="72">
        <v>60000</v>
      </c>
      <c r="Q53" s="72">
        <v>60000</v>
      </c>
      <c r="R53" s="72">
        <v>60000</v>
      </c>
      <c r="S53" s="72"/>
      <c r="T53" s="72"/>
      <c r="U53" s="72"/>
      <c r="V53" s="72"/>
      <c r="W53" s="72"/>
      <c r="X53" s="72"/>
      <c r="Y53" s="7"/>
    </row>
    <row r="54" spans="1:25" s="8" customFormat="1" ht="39">
      <c r="A54" s="81" t="s">
        <v>43</v>
      </c>
      <c r="B54" s="84" t="s">
        <v>125</v>
      </c>
      <c r="C54" s="7"/>
      <c r="D54" s="7"/>
      <c r="E54" s="7"/>
      <c r="F54" s="85"/>
      <c r="G54" s="86">
        <f>G55</f>
        <v>1300000</v>
      </c>
      <c r="H54" s="86">
        <f aca="true" t="shared" si="10" ref="H54:X54">H55</f>
        <v>320000</v>
      </c>
      <c r="I54" s="86">
        <f t="shared" si="10"/>
        <v>324000</v>
      </c>
      <c r="J54" s="86">
        <f t="shared" si="10"/>
        <v>24000</v>
      </c>
      <c r="K54" s="86">
        <f t="shared" si="10"/>
        <v>0</v>
      </c>
      <c r="L54" s="86">
        <f t="shared" si="10"/>
        <v>0</v>
      </c>
      <c r="M54" s="86">
        <f t="shared" si="10"/>
        <v>324000</v>
      </c>
      <c r="N54" s="86">
        <f t="shared" si="10"/>
        <v>24000</v>
      </c>
      <c r="O54" s="86">
        <f t="shared" si="10"/>
        <v>474000</v>
      </c>
      <c r="P54" s="86">
        <f t="shared" si="10"/>
        <v>24000</v>
      </c>
      <c r="Q54" s="86">
        <f t="shared" si="10"/>
        <v>1300000</v>
      </c>
      <c r="R54" s="86">
        <f t="shared" si="10"/>
        <v>320000</v>
      </c>
      <c r="S54" s="86">
        <f t="shared" si="10"/>
        <v>0</v>
      </c>
      <c r="T54" s="86">
        <f t="shared" si="10"/>
        <v>0</v>
      </c>
      <c r="U54" s="86">
        <f t="shared" si="10"/>
        <v>410000</v>
      </c>
      <c r="V54" s="86">
        <f t="shared" si="10"/>
        <v>80000</v>
      </c>
      <c r="W54" s="86">
        <f t="shared" si="10"/>
        <v>0</v>
      </c>
      <c r="X54" s="86">
        <f t="shared" si="10"/>
        <v>0</v>
      </c>
      <c r="Y54" s="7"/>
    </row>
    <row r="55" spans="1:25" s="8" customFormat="1" ht="75">
      <c r="A55" s="7">
        <v>1</v>
      </c>
      <c r="B55" s="75" t="s">
        <v>161</v>
      </c>
      <c r="C55" s="7"/>
      <c r="D55" s="7"/>
      <c r="E55" s="7"/>
      <c r="F55" s="78" t="s">
        <v>304</v>
      </c>
      <c r="G55" s="72">
        <v>1300000</v>
      </c>
      <c r="H55" s="72">
        <v>320000</v>
      </c>
      <c r="I55" s="72">
        <v>324000</v>
      </c>
      <c r="J55" s="72">
        <v>24000</v>
      </c>
      <c r="K55" s="72"/>
      <c r="L55" s="72"/>
      <c r="M55" s="72">
        <v>324000</v>
      </c>
      <c r="N55" s="72">
        <v>24000</v>
      </c>
      <c r="O55" s="72">
        <v>474000</v>
      </c>
      <c r="P55" s="72">
        <v>24000</v>
      </c>
      <c r="Q55" s="72">
        <v>1300000</v>
      </c>
      <c r="R55" s="72">
        <v>320000</v>
      </c>
      <c r="S55" s="72"/>
      <c r="T55" s="72"/>
      <c r="U55" s="72">
        <f>V55+330000</f>
        <v>410000</v>
      </c>
      <c r="V55" s="72">
        <v>80000</v>
      </c>
      <c r="W55" s="72"/>
      <c r="X55" s="72"/>
      <c r="Y55" s="7"/>
    </row>
    <row r="56" spans="1:25" s="82" customFormat="1" ht="39">
      <c r="A56" s="81" t="s">
        <v>24</v>
      </c>
      <c r="B56" s="84" t="s">
        <v>126</v>
      </c>
      <c r="C56" s="81"/>
      <c r="D56" s="81"/>
      <c r="E56" s="81"/>
      <c r="F56" s="85"/>
      <c r="G56" s="86">
        <f>SUM(G57)</f>
        <v>7400</v>
      </c>
      <c r="H56" s="86">
        <f aca="true" t="shared" si="11" ref="H56:X56">SUM(H57)</f>
        <v>7400</v>
      </c>
      <c r="I56" s="86">
        <f t="shared" si="11"/>
        <v>0</v>
      </c>
      <c r="J56" s="86">
        <f t="shared" si="11"/>
        <v>0</v>
      </c>
      <c r="K56" s="86">
        <f t="shared" si="11"/>
        <v>0</v>
      </c>
      <c r="L56" s="86">
        <f t="shared" si="11"/>
        <v>0</v>
      </c>
      <c r="M56" s="86">
        <f t="shared" si="11"/>
        <v>0</v>
      </c>
      <c r="N56" s="86">
        <f t="shared" si="11"/>
        <v>0</v>
      </c>
      <c r="O56" s="86">
        <f t="shared" si="11"/>
        <v>0</v>
      </c>
      <c r="P56" s="86">
        <f t="shared" si="11"/>
        <v>0</v>
      </c>
      <c r="Q56" s="86">
        <f t="shared" si="11"/>
        <v>7400</v>
      </c>
      <c r="R56" s="86">
        <f t="shared" si="11"/>
        <v>7400</v>
      </c>
      <c r="S56" s="86">
        <f t="shared" si="11"/>
        <v>0</v>
      </c>
      <c r="T56" s="86">
        <f t="shared" si="11"/>
        <v>0</v>
      </c>
      <c r="U56" s="86">
        <f t="shared" si="11"/>
        <v>7400</v>
      </c>
      <c r="V56" s="86">
        <f t="shared" si="11"/>
        <v>7400</v>
      </c>
      <c r="W56" s="86">
        <f t="shared" si="11"/>
        <v>0</v>
      </c>
      <c r="X56" s="86">
        <f t="shared" si="11"/>
        <v>0</v>
      </c>
      <c r="Y56" s="81"/>
    </row>
    <row r="57" spans="1:25" s="8" customFormat="1" ht="56.25">
      <c r="A57" s="7">
        <v>1</v>
      </c>
      <c r="B57" s="75" t="s">
        <v>394</v>
      </c>
      <c r="C57" s="7"/>
      <c r="D57" s="7"/>
      <c r="E57" s="7"/>
      <c r="F57" s="78" t="s">
        <v>395</v>
      </c>
      <c r="G57" s="72">
        <v>7400</v>
      </c>
      <c r="H57" s="72">
        <v>7400</v>
      </c>
      <c r="I57" s="72"/>
      <c r="J57" s="72"/>
      <c r="K57" s="72"/>
      <c r="L57" s="72"/>
      <c r="M57" s="72"/>
      <c r="N57" s="72"/>
      <c r="O57" s="72"/>
      <c r="P57" s="73"/>
      <c r="Q57" s="72">
        <v>7400</v>
      </c>
      <c r="R57" s="72">
        <v>7400</v>
      </c>
      <c r="S57" s="72"/>
      <c r="T57" s="72"/>
      <c r="U57" s="72">
        <v>7400</v>
      </c>
      <c r="V57" s="72">
        <v>7400</v>
      </c>
      <c r="W57" s="72"/>
      <c r="X57" s="72"/>
      <c r="Y57" s="7"/>
    </row>
    <row r="58" spans="1:25" s="8" customFormat="1" ht="18.75">
      <c r="A58" s="23" t="s">
        <v>396</v>
      </c>
      <c r="B58" s="49" t="s">
        <v>162</v>
      </c>
      <c r="C58" s="7"/>
      <c r="D58" s="7"/>
      <c r="E58" s="7"/>
      <c r="F58" s="23"/>
      <c r="G58" s="76">
        <f aca="true" t="shared" si="12" ref="G58:X58">G59+G72+G75+G97+G102+G116+G121+G126+G127+G130+G193+G208</f>
        <v>3691277</v>
      </c>
      <c r="H58" s="76">
        <f t="shared" si="12"/>
        <v>1644225</v>
      </c>
      <c r="I58" s="76">
        <f t="shared" si="12"/>
        <v>436720</v>
      </c>
      <c r="J58" s="76">
        <f t="shared" si="12"/>
        <v>384544</v>
      </c>
      <c r="K58" s="76">
        <f t="shared" si="12"/>
        <v>162965.96534500003</v>
      </c>
      <c r="L58" s="76">
        <f t="shared" si="12"/>
        <v>162965.96534500003</v>
      </c>
      <c r="M58" s="76">
        <f t="shared" si="12"/>
        <v>436720</v>
      </c>
      <c r="N58" s="76">
        <f t="shared" si="12"/>
        <v>384544</v>
      </c>
      <c r="O58" s="76">
        <f t="shared" si="12"/>
        <v>1449021.5</v>
      </c>
      <c r="P58" s="76">
        <f t="shared" si="12"/>
        <v>647240</v>
      </c>
      <c r="Q58" s="76">
        <f t="shared" si="12"/>
        <v>1564309</v>
      </c>
      <c r="R58" s="76">
        <f t="shared" si="12"/>
        <v>1242314.5</v>
      </c>
      <c r="S58" s="76">
        <f t="shared" si="12"/>
        <v>0</v>
      </c>
      <c r="T58" s="76">
        <f t="shared" si="12"/>
        <v>0</v>
      </c>
      <c r="U58" s="76">
        <f t="shared" si="12"/>
        <v>377782</v>
      </c>
      <c r="V58" s="76">
        <f t="shared" si="12"/>
        <v>332640</v>
      </c>
      <c r="W58" s="76">
        <f t="shared" si="12"/>
        <v>0</v>
      </c>
      <c r="X58" s="76">
        <f t="shared" si="12"/>
        <v>0</v>
      </c>
      <c r="Y58" s="7"/>
    </row>
    <row r="59" spans="1:25" s="8" customFormat="1" ht="18.75">
      <c r="A59" s="23">
        <v>1</v>
      </c>
      <c r="B59" s="49" t="s">
        <v>163</v>
      </c>
      <c r="C59" s="7"/>
      <c r="D59" s="7"/>
      <c r="E59" s="7"/>
      <c r="F59" s="23"/>
      <c r="G59" s="76">
        <f>G60+G62+G67+G69</f>
        <v>264951</v>
      </c>
      <c r="H59" s="76">
        <f aca="true" t="shared" si="13" ref="H59:X59">H60+H62+H67+H69</f>
        <v>140951</v>
      </c>
      <c r="I59" s="76">
        <f t="shared" si="13"/>
        <v>27194</v>
      </c>
      <c r="J59" s="76">
        <f t="shared" si="13"/>
        <v>27194</v>
      </c>
      <c r="K59" s="76">
        <f t="shared" si="13"/>
        <v>12607.124</v>
      </c>
      <c r="L59" s="76">
        <f t="shared" si="13"/>
        <v>12607.124</v>
      </c>
      <c r="M59" s="76">
        <f t="shared" si="13"/>
        <v>27194</v>
      </c>
      <c r="N59" s="76">
        <f t="shared" si="13"/>
        <v>27194</v>
      </c>
      <c r="O59" s="76">
        <f t="shared" si="13"/>
        <v>76751</v>
      </c>
      <c r="P59" s="76">
        <f t="shared" si="13"/>
        <v>41751</v>
      </c>
      <c r="Q59" s="76">
        <f t="shared" si="13"/>
        <v>130194</v>
      </c>
      <c r="R59" s="76">
        <f t="shared" si="13"/>
        <v>130194</v>
      </c>
      <c r="S59" s="76">
        <f t="shared" si="13"/>
        <v>0</v>
      </c>
      <c r="T59" s="76">
        <f t="shared" si="13"/>
        <v>0</v>
      </c>
      <c r="U59" s="76">
        <f t="shared" si="13"/>
        <v>36600</v>
      </c>
      <c r="V59" s="76">
        <f t="shared" si="13"/>
        <v>36600</v>
      </c>
      <c r="W59" s="76">
        <f t="shared" si="13"/>
        <v>0</v>
      </c>
      <c r="X59" s="76">
        <f t="shared" si="13"/>
        <v>0</v>
      </c>
      <c r="Y59" s="7"/>
    </row>
    <row r="60" spans="1:25" s="8" customFormat="1" ht="58.5">
      <c r="A60" s="81" t="s">
        <v>41</v>
      </c>
      <c r="B60" s="135" t="s">
        <v>123</v>
      </c>
      <c r="C60" s="7"/>
      <c r="D60" s="7"/>
      <c r="E60" s="7"/>
      <c r="F60" s="81"/>
      <c r="G60" s="86">
        <f>G61</f>
        <v>46351</v>
      </c>
      <c r="H60" s="86">
        <f>H61</f>
        <v>11351</v>
      </c>
      <c r="I60" s="86">
        <f aca="true" t="shared" si="14" ref="I60:X60">I61</f>
        <v>794</v>
      </c>
      <c r="J60" s="86">
        <f t="shared" si="14"/>
        <v>794</v>
      </c>
      <c r="K60" s="86">
        <f t="shared" si="14"/>
        <v>465.594</v>
      </c>
      <c r="L60" s="86">
        <f t="shared" si="14"/>
        <v>465.594</v>
      </c>
      <c r="M60" s="86">
        <f t="shared" si="14"/>
        <v>794</v>
      </c>
      <c r="N60" s="86">
        <f t="shared" si="14"/>
        <v>794</v>
      </c>
      <c r="O60" s="86">
        <f t="shared" si="14"/>
        <v>46351</v>
      </c>
      <c r="P60" s="86">
        <f t="shared" si="14"/>
        <v>11351</v>
      </c>
      <c r="Q60" s="86">
        <f t="shared" si="14"/>
        <v>794</v>
      </c>
      <c r="R60" s="86">
        <f t="shared" si="14"/>
        <v>794</v>
      </c>
      <c r="S60" s="86">
        <f t="shared" si="14"/>
        <v>0</v>
      </c>
      <c r="T60" s="86">
        <f t="shared" si="14"/>
        <v>0</v>
      </c>
      <c r="U60" s="86">
        <f t="shared" si="14"/>
        <v>0</v>
      </c>
      <c r="V60" s="86">
        <f t="shared" si="14"/>
        <v>0</v>
      </c>
      <c r="W60" s="86">
        <f t="shared" si="14"/>
        <v>0</v>
      </c>
      <c r="X60" s="86">
        <f t="shared" si="14"/>
        <v>0</v>
      </c>
      <c r="Y60" s="7"/>
    </row>
    <row r="61" spans="1:25" s="8" customFormat="1" ht="37.5">
      <c r="A61" s="7">
        <v>1</v>
      </c>
      <c r="B61" s="75" t="s">
        <v>164</v>
      </c>
      <c r="C61" s="7"/>
      <c r="D61" s="7"/>
      <c r="E61" s="7"/>
      <c r="F61" s="78" t="s">
        <v>305</v>
      </c>
      <c r="G61" s="72">
        <v>46351</v>
      </c>
      <c r="H61" s="72">
        <v>11351</v>
      </c>
      <c r="I61" s="72">
        <v>794</v>
      </c>
      <c r="J61" s="72">
        <v>794</v>
      </c>
      <c r="K61" s="72">
        <v>465.594</v>
      </c>
      <c r="L61" s="72">
        <v>465.594</v>
      </c>
      <c r="M61" s="72">
        <v>794</v>
      </c>
      <c r="N61" s="72">
        <v>794</v>
      </c>
      <c r="O61" s="72">
        <f>45557+794</f>
        <v>46351</v>
      </c>
      <c r="P61" s="72">
        <f>794+10557</f>
        <v>11351</v>
      </c>
      <c r="Q61" s="72">
        <v>794</v>
      </c>
      <c r="R61" s="72">
        <v>794</v>
      </c>
      <c r="S61" s="72"/>
      <c r="T61" s="72"/>
      <c r="U61" s="72"/>
      <c r="V61" s="72"/>
      <c r="W61" s="72"/>
      <c r="X61" s="72"/>
      <c r="Y61" s="7"/>
    </row>
    <row r="62" spans="1:25" s="8" customFormat="1" ht="39">
      <c r="A62" s="81" t="s">
        <v>43</v>
      </c>
      <c r="B62" s="84" t="s">
        <v>124</v>
      </c>
      <c r="C62" s="7"/>
      <c r="D62" s="7"/>
      <c r="E62" s="7"/>
      <c r="F62" s="81"/>
      <c r="G62" s="86">
        <f>SUM(G63:G66)</f>
        <v>31600</v>
      </c>
      <c r="H62" s="86">
        <f aca="true" t="shared" si="15" ref="H62:X62">SUM(H63:H66)</f>
        <v>31600</v>
      </c>
      <c r="I62" s="86">
        <f t="shared" si="15"/>
        <v>18000</v>
      </c>
      <c r="J62" s="86">
        <f t="shared" si="15"/>
        <v>18000</v>
      </c>
      <c r="K62" s="86">
        <f t="shared" si="15"/>
        <v>11941.53</v>
      </c>
      <c r="L62" s="86">
        <f t="shared" si="15"/>
        <v>11941.53</v>
      </c>
      <c r="M62" s="86">
        <f t="shared" si="15"/>
        <v>18000</v>
      </c>
      <c r="N62" s="86">
        <f t="shared" si="15"/>
        <v>18000</v>
      </c>
      <c r="O62" s="86">
        <f t="shared" si="15"/>
        <v>22000</v>
      </c>
      <c r="P62" s="86">
        <f t="shared" si="15"/>
        <v>22000</v>
      </c>
      <c r="Q62" s="86">
        <f t="shared" si="15"/>
        <v>31400</v>
      </c>
      <c r="R62" s="86">
        <f t="shared" si="15"/>
        <v>31400</v>
      </c>
      <c r="S62" s="86">
        <f t="shared" si="15"/>
        <v>0</v>
      </c>
      <c r="T62" s="86">
        <f t="shared" si="15"/>
        <v>0</v>
      </c>
      <c r="U62" s="86">
        <f t="shared" si="15"/>
        <v>9600</v>
      </c>
      <c r="V62" s="86">
        <f t="shared" si="15"/>
        <v>9600</v>
      </c>
      <c r="W62" s="86">
        <f t="shared" si="15"/>
        <v>0</v>
      </c>
      <c r="X62" s="86">
        <f t="shared" si="15"/>
        <v>0</v>
      </c>
      <c r="Y62" s="7"/>
    </row>
    <row r="63" spans="1:25" s="8" customFormat="1" ht="37.5">
      <c r="A63" s="7">
        <v>1</v>
      </c>
      <c r="B63" s="75" t="s">
        <v>165</v>
      </c>
      <c r="C63" s="7"/>
      <c r="D63" s="7"/>
      <c r="E63" s="7"/>
      <c r="F63" s="78" t="s">
        <v>306</v>
      </c>
      <c r="G63" s="72">
        <v>14600</v>
      </c>
      <c r="H63" s="72">
        <v>14600</v>
      </c>
      <c r="I63" s="72">
        <v>10000</v>
      </c>
      <c r="J63" s="72">
        <v>10000</v>
      </c>
      <c r="K63" s="72">
        <v>9971.53</v>
      </c>
      <c r="L63" s="72">
        <v>9971.53</v>
      </c>
      <c r="M63" s="72">
        <v>10000</v>
      </c>
      <c r="N63" s="72">
        <v>10000</v>
      </c>
      <c r="O63" s="72">
        <v>13200</v>
      </c>
      <c r="P63" s="72">
        <v>13200</v>
      </c>
      <c r="Q63" s="72">
        <v>14400</v>
      </c>
      <c r="R63" s="72">
        <v>14400</v>
      </c>
      <c r="S63" s="72"/>
      <c r="T63" s="72"/>
      <c r="U63" s="72">
        <v>1400</v>
      </c>
      <c r="V63" s="72">
        <v>1400</v>
      </c>
      <c r="W63" s="72"/>
      <c r="X63" s="72"/>
      <c r="Y63" s="7"/>
    </row>
    <row r="64" spans="1:25" s="8" customFormat="1" ht="56.25">
      <c r="A64" s="7">
        <v>2</v>
      </c>
      <c r="B64" s="75" t="s">
        <v>166</v>
      </c>
      <c r="C64" s="7"/>
      <c r="D64" s="7"/>
      <c r="E64" s="7"/>
      <c r="F64" s="78" t="s">
        <v>307</v>
      </c>
      <c r="G64" s="72">
        <v>5000</v>
      </c>
      <c r="H64" s="72">
        <v>5000</v>
      </c>
      <c r="I64" s="72">
        <v>3000</v>
      </c>
      <c r="J64" s="72">
        <v>3000</v>
      </c>
      <c r="K64" s="72">
        <v>990</v>
      </c>
      <c r="L64" s="72">
        <v>990</v>
      </c>
      <c r="M64" s="72">
        <v>3000</v>
      </c>
      <c r="N64" s="72">
        <v>3000</v>
      </c>
      <c r="O64" s="72">
        <v>3400</v>
      </c>
      <c r="P64" s="72">
        <v>3400</v>
      </c>
      <c r="Q64" s="72">
        <v>5000</v>
      </c>
      <c r="R64" s="72">
        <v>5000</v>
      </c>
      <c r="S64" s="72"/>
      <c r="T64" s="72"/>
      <c r="U64" s="72">
        <v>1600</v>
      </c>
      <c r="V64" s="72">
        <v>1600</v>
      </c>
      <c r="W64" s="72"/>
      <c r="X64" s="72"/>
      <c r="Y64" s="7"/>
    </row>
    <row r="65" spans="1:25" s="8" customFormat="1" ht="56.25">
      <c r="A65" s="7">
        <v>3</v>
      </c>
      <c r="B65" s="75" t="s">
        <v>167</v>
      </c>
      <c r="C65" s="7"/>
      <c r="D65" s="7"/>
      <c r="E65" s="7"/>
      <c r="F65" s="78" t="s">
        <v>308</v>
      </c>
      <c r="G65" s="72">
        <v>8000</v>
      </c>
      <c r="H65" s="72">
        <v>8000</v>
      </c>
      <c r="I65" s="72">
        <v>4000</v>
      </c>
      <c r="J65" s="72">
        <v>4000</v>
      </c>
      <c r="K65" s="72">
        <v>980</v>
      </c>
      <c r="L65" s="72">
        <v>980</v>
      </c>
      <c r="M65" s="72">
        <v>4000</v>
      </c>
      <c r="N65" s="72">
        <v>4000</v>
      </c>
      <c r="O65" s="72">
        <v>4400</v>
      </c>
      <c r="P65" s="72">
        <v>4400</v>
      </c>
      <c r="Q65" s="72">
        <v>8000</v>
      </c>
      <c r="R65" s="72">
        <v>8000</v>
      </c>
      <c r="S65" s="72"/>
      <c r="T65" s="72"/>
      <c r="U65" s="72">
        <v>3600</v>
      </c>
      <c r="V65" s="72">
        <v>3600</v>
      </c>
      <c r="W65" s="72"/>
      <c r="X65" s="72"/>
      <c r="Y65" s="7"/>
    </row>
    <row r="66" spans="1:25" s="8" customFormat="1" ht="37.5">
      <c r="A66" s="7">
        <v>4</v>
      </c>
      <c r="B66" s="136" t="s">
        <v>168</v>
      </c>
      <c r="C66" s="7"/>
      <c r="D66" s="7"/>
      <c r="E66" s="7"/>
      <c r="F66" s="78" t="s">
        <v>309</v>
      </c>
      <c r="G66" s="72">
        <v>4000</v>
      </c>
      <c r="H66" s="72">
        <v>4000</v>
      </c>
      <c r="I66" s="72">
        <v>1000</v>
      </c>
      <c r="J66" s="72">
        <v>1000</v>
      </c>
      <c r="K66" s="72"/>
      <c r="L66" s="72"/>
      <c r="M66" s="72">
        <v>1000</v>
      </c>
      <c r="N66" s="72">
        <v>1000</v>
      </c>
      <c r="O66" s="72">
        <v>1000</v>
      </c>
      <c r="P66" s="72">
        <v>1000</v>
      </c>
      <c r="Q66" s="72">
        <v>4000</v>
      </c>
      <c r="R66" s="72">
        <v>4000</v>
      </c>
      <c r="S66" s="72"/>
      <c r="T66" s="72"/>
      <c r="U66" s="72">
        <v>3000</v>
      </c>
      <c r="V66" s="72">
        <v>3000</v>
      </c>
      <c r="W66" s="72"/>
      <c r="X66" s="72"/>
      <c r="Y66" s="7"/>
    </row>
    <row r="67" spans="1:25" s="8" customFormat="1" ht="39">
      <c r="A67" s="81" t="s">
        <v>24</v>
      </c>
      <c r="B67" s="84" t="s">
        <v>125</v>
      </c>
      <c r="C67" s="7"/>
      <c r="D67" s="7"/>
      <c r="E67" s="7"/>
      <c r="F67" s="85"/>
      <c r="G67" s="86">
        <f>G68</f>
        <v>35000</v>
      </c>
      <c r="H67" s="86">
        <f aca="true" t="shared" si="16" ref="H67:X67">H68</f>
        <v>35000</v>
      </c>
      <c r="I67" s="86">
        <f t="shared" si="16"/>
        <v>8000</v>
      </c>
      <c r="J67" s="86">
        <f t="shared" si="16"/>
        <v>8000</v>
      </c>
      <c r="K67" s="86">
        <f t="shared" si="16"/>
        <v>0</v>
      </c>
      <c r="L67" s="86">
        <f t="shared" si="16"/>
        <v>0</v>
      </c>
      <c r="M67" s="86">
        <f t="shared" si="16"/>
        <v>8000</v>
      </c>
      <c r="N67" s="86">
        <f t="shared" si="16"/>
        <v>8000</v>
      </c>
      <c r="O67" s="86">
        <f t="shared" si="16"/>
        <v>8000</v>
      </c>
      <c r="P67" s="86">
        <f t="shared" si="16"/>
        <v>8000</v>
      </c>
      <c r="Q67" s="86">
        <f t="shared" si="16"/>
        <v>35000</v>
      </c>
      <c r="R67" s="86">
        <f t="shared" si="16"/>
        <v>35000</v>
      </c>
      <c r="S67" s="86">
        <f t="shared" si="16"/>
        <v>0</v>
      </c>
      <c r="T67" s="86">
        <f t="shared" si="16"/>
        <v>0</v>
      </c>
      <c r="U67" s="86">
        <f t="shared" si="16"/>
        <v>10000</v>
      </c>
      <c r="V67" s="86">
        <f t="shared" si="16"/>
        <v>10000</v>
      </c>
      <c r="W67" s="86">
        <f t="shared" si="16"/>
        <v>0</v>
      </c>
      <c r="X67" s="86">
        <f t="shared" si="16"/>
        <v>0</v>
      </c>
      <c r="Y67" s="7"/>
    </row>
    <row r="68" spans="1:25" s="8" customFormat="1" ht="56.25">
      <c r="A68" s="7">
        <v>1</v>
      </c>
      <c r="B68" s="75" t="s">
        <v>169</v>
      </c>
      <c r="C68" s="7"/>
      <c r="D68" s="7"/>
      <c r="E68" s="7"/>
      <c r="F68" s="78" t="s">
        <v>310</v>
      </c>
      <c r="G68" s="72">
        <v>35000</v>
      </c>
      <c r="H68" s="72">
        <v>35000</v>
      </c>
      <c r="I68" s="72">
        <v>8000</v>
      </c>
      <c r="J68" s="72">
        <v>8000</v>
      </c>
      <c r="K68" s="72"/>
      <c r="L68" s="72"/>
      <c r="M68" s="72">
        <v>8000</v>
      </c>
      <c r="N68" s="72">
        <v>8000</v>
      </c>
      <c r="O68" s="72">
        <v>8000</v>
      </c>
      <c r="P68" s="72">
        <v>8000</v>
      </c>
      <c r="Q68" s="72">
        <v>35000</v>
      </c>
      <c r="R68" s="72">
        <v>35000</v>
      </c>
      <c r="S68" s="72"/>
      <c r="T68" s="72"/>
      <c r="U68" s="72">
        <v>10000</v>
      </c>
      <c r="V68" s="72">
        <v>10000</v>
      </c>
      <c r="W68" s="72"/>
      <c r="X68" s="72"/>
      <c r="Y68" s="7"/>
    </row>
    <row r="69" spans="1:25" s="82" customFormat="1" ht="39">
      <c r="A69" s="81" t="s">
        <v>25</v>
      </c>
      <c r="B69" s="84" t="s">
        <v>126</v>
      </c>
      <c r="C69" s="81"/>
      <c r="D69" s="81"/>
      <c r="E69" s="81"/>
      <c r="F69" s="85"/>
      <c r="G69" s="86">
        <f>SUM(G70:G71)</f>
        <v>152000</v>
      </c>
      <c r="H69" s="86">
        <f aca="true" t="shared" si="17" ref="H69:X69">SUM(H70:H71)</f>
        <v>63000</v>
      </c>
      <c r="I69" s="86">
        <f t="shared" si="17"/>
        <v>400</v>
      </c>
      <c r="J69" s="86">
        <f t="shared" si="17"/>
        <v>400</v>
      </c>
      <c r="K69" s="86">
        <f t="shared" si="17"/>
        <v>200</v>
      </c>
      <c r="L69" s="86">
        <f t="shared" si="17"/>
        <v>200</v>
      </c>
      <c r="M69" s="86">
        <f t="shared" si="17"/>
        <v>400</v>
      </c>
      <c r="N69" s="86">
        <f t="shared" si="17"/>
        <v>400</v>
      </c>
      <c r="O69" s="86">
        <f t="shared" si="17"/>
        <v>400</v>
      </c>
      <c r="P69" s="86">
        <f t="shared" si="17"/>
        <v>400</v>
      </c>
      <c r="Q69" s="86">
        <f t="shared" si="17"/>
        <v>63000</v>
      </c>
      <c r="R69" s="86">
        <f t="shared" si="17"/>
        <v>63000</v>
      </c>
      <c r="S69" s="86">
        <f t="shared" si="17"/>
        <v>0</v>
      </c>
      <c r="T69" s="86">
        <f t="shared" si="17"/>
        <v>0</v>
      </c>
      <c r="U69" s="86">
        <f t="shared" si="17"/>
        <v>17000</v>
      </c>
      <c r="V69" s="86">
        <f t="shared" si="17"/>
        <v>17000</v>
      </c>
      <c r="W69" s="86">
        <f t="shared" si="17"/>
        <v>0</v>
      </c>
      <c r="X69" s="86">
        <f t="shared" si="17"/>
        <v>0</v>
      </c>
      <c r="Y69" s="81"/>
    </row>
    <row r="70" spans="1:25" s="8" customFormat="1" ht="56.25">
      <c r="A70" s="7">
        <v>1</v>
      </c>
      <c r="B70" s="136" t="s">
        <v>264</v>
      </c>
      <c r="C70" s="7"/>
      <c r="D70" s="7"/>
      <c r="E70" s="7"/>
      <c r="F70" s="78" t="s">
        <v>364</v>
      </c>
      <c r="G70" s="72">
        <v>6000</v>
      </c>
      <c r="H70" s="72">
        <v>6000</v>
      </c>
      <c r="I70" s="72">
        <v>200</v>
      </c>
      <c r="J70" s="72">
        <v>200</v>
      </c>
      <c r="K70" s="72"/>
      <c r="L70" s="72"/>
      <c r="M70" s="72">
        <v>200</v>
      </c>
      <c r="N70" s="72">
        <v>200</v>
      </c>
      <c r="O70" s="72">
        <v>200</v>
      </c>
      <c r="P70" s="72">
        <v>200</v>
      </c>
      <c r="Q70" s="72">
        <v>6000</v>
      </c>
      <c r="R70" s="72">
        <v>6000</v>
      </c>
      <c r="S70" s="72"/>
      <c r="T70" s="72"/>
      <c r="U70" s="72">
        <v>2000</v>
      </c>
      <c r="V70" s="72">
        <v>2000</v>
      </c>
      <c r="W70" s="72"/>
      <c r="X70" s="72"/>
      <c r="Y70" s="7"/>
    </row>
    <row r="71" spans="1:25" s="8" customFormat="1" ht="42.75" customHeight="1">
      <c r="A71" s="7">
        <v>2</v>
      </c>
      <c r="B71" s="75" t="s">
        <v>265</v>
      </c>
      <c r="C71" s="7"/>
      <c r="D71" s="7"/>
      <c r="E71" s="7"/>
      <c r="F71" s="78" t="s">
        <v>397</v>
      </c>
      <c r="G71" s="72">
        <v>146000</v>
      </c>
      <c r="H71" s="72">
        <v>57000</v>
      </c>
      <c r="I71" s="72">
        <v>200</v>
      </c>
      <c r="J71" s="72">
        <v>200</v>
      </c>
      <c r="K71" s="72">
        <v>200</v>
      </c>
      <c r="L71" s="72">
        <v>200</v>
      </c>
      <c r="M71" s="72">
        <v>200</v>
      </c>
      <c r="N71" s="72">
        <v>200</v>
      </c>
      <c r="O71" s="72">
        <v>200</v>
      </c>
      <c r="P71" s="72">
        <v>200</v>
      </c>
      <c r="Q71" s="72">
        <v>57000</v>
      </c>
      <c r="R71" s="72">
        <v>57000</v>
      </c>
      <c r="S71" s="72"/>
      <c r="T71" s="72"/>
      <c r="U71" s="72">
        <v>15000</v>
      </c>
      <c r="V71" s="72">
        <v>15000</v>
      </c>
      <c r="W71" s="72"/>
      <c r="X71" s="72"/>
      <c r="Y71" s="7"/>
    </row>
    <row r="72" spans="1:25" s="8" customFormat="1" ht="37.5">
      <c r="A72" s="23">
        <v>2</v>
      </c>
      <c r="B72" s="49" t="s">
        <v>170</v>
      </c>
      <c r="C72" s="7"/>
      <c r="D72" s="7"/>
      <c r="E72" s="7"/>
      <c r="F72" s="23"/>
      <c r="G72" s="76">
        <f>G73</f>
        <v>7000</v>
      </c>
      <c r="H72" s="76">
        <f>H73</f>
        <v>7000</v>
      </c>
      <c r="I72" s="76">
        <f aca="true" t="shared" si="18" ref="I72:X72">I73</f>
        <v>4000</v>
      </c>
      <c r="J72" s="76">
        <f t="shared" si="18"/>
        <v>4000</v>
      </c>
      <c r="K72" s="76">
        <f t="shared" si="18"/>
        <v>1812.845452</v>
      </c>
      <c r="L72" s="76">
        <f t="shared" si="18"/>
        <v>1812.845452</v>
      </c>
      <c r="M72" s="76">
        <f t="shared" si="18"/>
        <v>4000</v>
      </c>
      <c r="N72" s="76">
        <f t="shared" si="18"/>
        <v>4000</v>
      </c>
      <c r="O72" s="76">
        <f t="shared" si="18"/>
        <v>4400</v>
      </c>
      <c r="P72" s="76">
        <f t="shared" si="18"/>
        <v>4400</v>
      </c>
      <c r="Q72" s="76">
        <f t="shared" si="18"/>
        <v>7000</v>
      </c>
      <c r="R72" s="76">
        <f t="shared" si="18"/>
        <v>7000</v>
      </c>
      <c r="S72" s="76">
        <f t="shared" si="18"/>
        <v>0</v>
      </c>
      <c r="T72" s="76">
        <f t="shared" si="18"/>
        <v>0</v>
      </c>
      <c r="U72" s="76">
        <f t="shared" si="18"/>
        <v>2600</v>
      </c>
      <c r="V72" s="76">
        <f t="shared" si="18"/>
        <v>2600</v>
      </c>
      <c r="W72" s="76">
        <f t="shared" si="18"/>
        <v>0</v>
      </c>
      <c r="X72" s="76">
        <f t="shared" si="18"/>
        <v>0</v>
      </c>
      <c r="Y72" s="7"/>
    </row>
    <row r="73" spans="1:25" s="8" customFormat="1" ht="39">
      <c r="A73" s="81" t="s">
        <v>41</v>
      </c>
      <c r="B73" s="84" t="s">
        <v>124</v>
      </c>
      <c r="C73" s="7"/>
      <c r="D73" s="7"/>
      <c r="E73" s="7"/>
      <c r="F73" s="81"/>
      <c r="G73" s="86">
        <f>G74</f>
        <v>7000</v>
      </c>
      <c r="H73" s="86">
        <f aca="true" t="shared" si="19" ref="H73:X73">H74</f>
        <v>7000</v>
      </c>
      <c r="I73" s="86">
        <f t="shared" si="19"/>
        <v>4000</v>
      </c>
      <c r="J73" s="86">
        <f t="shared" si="19"/>
        <v>4000</v>
      </c>
      <c r="K73" s="86">
        <f t="shared" si="19"/>
        <v>1812.845452</v>
      </c>
      <c r="L73" s="86">
        <f t="shared" si="19"/>
        <v>1812.845452</v>
      </c>
      <c r="M73" s="86">
        <f t="shared" si="19"/>
        <v>4000</v>
      </c>
      <c r="N73" s="86">
        <f t="shared" si="19"/>
        <v>4000</v>
      </c>
      <c r="O73" s="86">
        <f t="shared" si="19"/>
        <v>4400</v>
      </c>
      <c r="P73" s="86">
        <f t="shared" si="19"/>
        <v>4400</v>
      </c>
      <c r="Q73" s="86">
        <f t="shared" si="19"/>
        <v>7000</v>
      </c>
      <c r="R73" s="86">
        <f t="shared" si="19"/>
        <v>7000</v>
      </c>
      <c r="S73" s="86">
        <f t="shared" si="19"/>
        <v>0</v>
      </c>
      <c r="T73" s="86">
        <f t="shared" si="19"/>
        <v>0</v>
      </c>
      <c r="U73" s="86">
        <f t="shared" si="19"/>
        <v>2600</v>
      </c>
      <c r="V73" s="86">
        <f t="shared" si="19"/>
        <v>2600</v>
      </c>
      <c r="W73" s="86">
        <f t="shared" si="19"/>
        <v>0</v>
      </c>
      <c r="X73" s="86">
        <f t="shared" si="19"/>
        <v>0</v>
      </c>
      <c r="Y73" s="7"/>
    </row>
    <row r="74" spans="1:25" s="8" customFormat="1" ht="37.5">
      <c r="A74" s="7">
        <v>1</v>
      </c>
      <c r="B74" s="75" t="s">
        <v>171</v>
      </c>
      <c r="C74" s="7"/>
      <c r="D74" s="7"/>
      <c r="E74" s="7"/>
      <c r="F74" s="78" t="s">
        <v>311</v>
      </c>
      <c r="G74" s="72">
        <v>7000</v>
      </c>
      <c r="H74" s="72">
        <v>7000</v>
      </c>
      <c r="I74" s="72">
        <v>4000</v>
      </c>
      <c r="J74" s="72">
        <v>4000</v>
      </c>
      <c r="K74" s="72">
        <v>1812.845452</v>
      </c>
      <c r="L74" s="72">
        <v>1812.845452</v>
      </c>
      <c r="M74" s="72">
        <v>4000</v>
      </c>
      <c r="N74" s="72">
        <v>4000</v>
      </c>
      <c r="O74" s="72">
        <v>4400</v>
      </c>
      <c r="P74" s="72">
        <v>4400</v>
      </c>
      <c r="Q74" s="72">
        <v>7000</v>
      </c>
      <c r="R74" s="72">
        <v>7000</v>
      </c>
      <c r="S74" s="72"/>
      <c r="T74" s="72"/>
      <c r="U74" s="72">
        <v>2600</v>
      </c>
      <c r="V74" s="72">
        <v>2600</v>
      </c>
      <c r="W74" s="72"/>
      <c r="X74" s="72"/>
      <c r="Y74" s="7"/>
    </row>
    <row r="75" spans="1:25" s="8" customFormat="1" ht="37.5">
      <c r="A75" s="23">
        <v>3</v>
      </c>
      <c r="B75" s="49" t="s">
        <v>172</v>
      </c>
      <c r="C75" s="7"/>
      <c r="D75" s="7"/>
      <c r="E75" s="7"/>
      <c r="F75" s="23"/>
      <c r="G75" s="76">
        <f>G76+G86+G91</f>
        <v>428900</v>
      </c>
      <c r="H75" s="76">
        <f aca="true" t="shared" si="20" ref="H75:X75">H76+H86+H91</f>
        <v>352392</v>
      </c>
      <c r="I75" s="76">
        <f t="shared" si="20"/>
        <v>73620</v>
      </c>
      <c r="J75" s="76">
        <f t="shared" si="20"/>
        <v>62600</v>
      </c>
      <c r="K75" s="76">
        <f t="shared" si="20"/>
        <v>32435.450389999998</v>
      </c>
      <c r="L75" s="76">
        <f t="shared" si="20"/>
        <v>32435.450389999998</v>
      </c>
      <c r="M75" s="76">
        <f t="shared" si="20"/>
        <v>73620</v>
      </c>
      <c r="N75" s="76">
        <f t="shared" si="20"/>
        <v>62600</v>
      </c>
      <c r="O75" s="76">
        <f t="shared" si="20"/>
        <v>201042</v>
      </c>
      <c r="P75" s="76">
        <f t="shared" si="20"/>
        <v>126434</v>
      </c>
      <c r="Q75" s="76">
        <f t="shared" si="20"/>
        <v>313390</v>
      </c>
      <c r="R75" s="76">
        <f t="shared" si="20"/>
        <v>260703</v>
      </c>
      <c r="S75" s="76">
        <f t="shared" si="20"/>
        <v>0</v>
      </c>
      <c r="T75" s="76">
        <f t="shared" si="20"/>
        <v>0</v>
      </c>
      <c r="U75" s="76">
        <f t="shared" si="20"/>
        <v>81172</v>
      </c>
      <c r="V75" s="76">
        <f t="shared" si="20"/>
        <v>81172</v>
      </c>
      <c r="W75" s="76">
        <f t="shared" si="20"/>
        <v>0</v>
      </c>
      <c r="X75" s="76">
        <f t="shared" si="20"/>
        <v>0</v>
      </c>
      <c r="Y75" s="7"/>
    </row>
    <row r="76" spans="1:25" s="8" customFormat="1" ht="39">
      <c r="A76" s="81" t="s">
        <v>41</v>
      </c>
      <c r="B76" s="84" t="s">
        <v>124</v>
      </c>
      <c r="C76" s="7"/>
      <c r="D76" s="7"/>
      <c r="E76" s="7"/>
      <c r="F76" s="81"/>
      <c r="G76" s="86">
        <f>SUM(G77:G85)</f>
        <v>277100</v>
      </c>
      <c r="H76" s="86">
        <f aca="true" t="shared" si="21" ref="H76:X76">SUM(H77:H85)</f>
        <v>202992</v>
      </c>
      <c r="I76" s="86">
        <f t="shared" si="21"/>
        <v>64520</v>
      </c>
      <c r="J76" s="86">
        <f t="shared" si="21"/>
        <v>54000</v>
      </c>
      <c r="K76" s="86">
        <f t="shared" si="21"/>
        <v>29140.62139</v>
      </c>
      <c r="L76" s="86">
        <f t="shared" si="21"/>
        <v>29140.62139</v>
      </c>
      <c r="M76" s="86">
        <f t="shared" si="21"/>
        <v>64520</v>
      </c>
      <c r="N76" s="86">
        <f t="shared" si="21"/>
        <v>54000</v>
      </c>
      <c r="O76" s="86">
        <f t="shared" si="21"/>
        <v>191442</v>
      </c>
      <c r="P76" s="86">
        <f t="shared" si="21"/>
        <v>117334</v>
      </c>
      <c r="Q76" s="86">
        <f t="shared" si="21"/>
        <v>162090</v>
      </c>
      <c r="R76" s="86">
        <f t="shared" si="21"/>
        <v>111803</v>
      </c>
      <c r="S76" s="86">
        <f t="shared" si="21"/>
        <v>0</v>
      </c>
      <c r="T76" s="86">
        <f t="shared" si="21"/>
        <v>0</v>
      </c>
      <c r="U76" s="86">
        <f t="shared" si="21"/>
        <v>57803</v>
      </c>
      <c r="V76" s="86">
        <f t="shared" si="21"/>
        <v>57803</v>
      </c>
      <c r="W76" s="86">
        <f t="shared" si="21"/>
        <v>0</v>
      </c>
      <c r="X76" s="86">
        <f t="shared" si="21"/>
        <v>0</v>
      </c>
      <c r="Y76" s="7"/>
    </row>
    <row r="77" spans="1:25" s="8" customFormat="1" ht="51">
      <c r="A77" s="7">
        <v>1</v>
      </c>
      <c r="B77" s="75" t="s">
        <v>173</v>
      </c>
      <c r="C77" s="7"/>
      <c r="D77" s="7"/>
      <c r="E77" s="7"/>
      <c r="F77" s="83" t="s">
        <v>312</v>
      </c>
      <c r="G77" s="72">
        <v>121810</v>
      </c>
      <c r="H77" s="72">
        <v>95989</v>
      </c>
      <c r="I77" s="72">
        <v>6000</v>
      </c>
      <c r="J77" s="72">
        <v>6000</v>
      </c>
      <c r="K77" s="72"/>
      <c r="L77" s="72"/>
      <c r="M77" s="72">
        <v>6000</v>
      </c>
      <c r="N77" s="72">
        <v>6000</v>
      </c>
      <c r="O77" s="72">
        <f>80770+6000</f>
        <v>86770</v>
      </c>
      <c r="P77" s="72">
        <f>6000+54949</f>
        <v>60949</v>
      </c>
      <c r="Q77" s="72">
        <v>13200</v>
      </c>
      <c r="R77" s="72">
        <v>13200</v>
      </c>
      <c r="S77" s="72"/>
      <c r="T77" s="72"/>
      <c r="U77" s="72">
        <v>7200</v>
      </c>
      <c r="V77" s="72">
        <v>7200</v>
      </c>
      <c r="W77" s="72"/>
      <c r="X77" s="72"/>
      <c r="Y77" s="7"/>
    </row>
    <row r="78" spans="1:25" s="8" customFormat="1" ht="37.5">
      <c r="A78" s="7">
        <v>2</v>
      </c>
      <c r="B78" s="75" t="s">
        <v>174</v>
      </c>
      <c r="C78" s="7"/>
      <c r="D78" s="7"/>
      <c r="E78" s="7"/>
      <c r="F78" s="78" t="s">
        <v>313</v>
      </c>
      <c r="G78" s="72">
        <v>46000</v>
      </c>
      <c r="H78" s="72">
        <v>23000</v>
      </c>
      <c r="I78" s="72">
        <f>5000+6000</f>
        <v>11000</v>
      </c>
      <c r="J78" s="72">
        <v>6000</v>
      </c>
      <c r="K78" s="72"/>
      <c r="L78" s="72"/>
      <c r="M78" s="72">
        <v>11000</v>
      </c>
      <c r="N78" s="72">
        <v>6000</v>
      </c>
      <c r="O78" s="72">
        <f>23000+P78</f>
        <v>35985</v>
      </c>
      <c r="P78" s="72">
        <f>6000+4985+2000</f>
        <v>12985</v>
      </c>
      <c r="Q78" s="72">
        <v>41000</v>
      </c>
      <c r="R78" s="72">
        <v>16000</v>
      </c>
      <c r="S78" s="72"/>
      <c r="T78" s="72"/>
      <c r="U78" s="72">
        <v>10000</v>
      </c>
      <c r="V78" s="72">
        <v>10000</v>
      </c>
      <c r="W78" s="72"/>
      <c r="X78" s="72"/>
      <c r="Y78" s="7"/>
    </row>
    <row r="79" spans="1:25" s="8" customFormat="1" ht="37.5">
      <c r="A79" s="7">
        <v>3</v>
      </c>
      <c r="B79" s="75" t="s">
        <v>175</v>
      </c>
      <c r="C79" s="7"/>
      <c r="D79" s="7"/>
      <c r="E79" s="7"/>
      <c r="F79" s="78" t="s">
        <v>314</v>
      </c>
      <c r="G79" s="72">
        <v>14800</v>
      </c>
      <c r="H79" s="72">
        <v>13512</v>
      </c>
      <c r="I79" s="72">
        <v>5000</v>
      </c>
      <c r="J79" s="72">
        <v>5000</v>
      </c>
      <c r="K79" s="72">
        <v>5000</v>
      </c>
      <c r="L79" s="72">
        <v>5000</v>
      </c>
      <c r="M79" s="72">
        <v>5000</v>
      </c>
      <c r="N79" s="72">
        <v>5000</v>
      </c>
      <c r="O79" s="72">
        <v>6488</v>
      </c>
      <c r="P79" s="72">
        <f>5000+200</f>
        <v>5200</v>
      </c>
      <c r="Q79" s="72">
        <v>14600</v>
      </c>
      <c r="R79" s="72">
        <v>13312</v>
      </c>
      <c r="S79" s="72"/>
      <c r="T79" s="72"/>
      <c r="U79" s="72">
        <v>8312</v>
      </c>
      <c r="V79" s="72">
        <v>8312</v>
      </c>
      <c r="W79" s="72"/>
      <c r="X79" s="72"/>
      <c r="Y79" s="7"/>
    </row>
    <row r="80" spans="1:25" s="8" customFormat="1" ht="37.5">
      <c r="A80" s="7">
        <v>4</v>
      </c>
      <c r="B80" s="75" t="s">
        <v>176</v>
      </c>
      <c r="C80" s="7"/>
      <c r="D80" s="7"/>
      <c r="E80" s="7"/>
      <c r="F80" s="78" t="s">
        <v>315</v>
      </c>
      <c r="G80" s="72">
        <v>13000</v>
      </c>
      <c r="H80" s="72">
        <v>11500</v>
      </c>
      <c r="I80" s="72">
        <v>5000</v>
      </c>
      <c r="J80" s="72">
        <v>5000</v>
      </c>
      <c r="K80" s="72">
        <v>4858.2454</v>
      </c>
      <c r="L80" s="72">
        <v>4858.2454</v>
      </c>
      <c r="M80" s="72">
        <v>5000</v>
      </c>
      <c r="N80" s="72">
        <v>5000</v>
      </c>
      <c r="O80" s="72">
        <v>6700</v>
      </c>
      <c r="P80" s="72">
        <v>5200</v>
      </c>
      <c r="Q80" s="72">
        <v>12800</v>
      </c>
      <c r="R80" s="72">
        <v>11300</v>
      </c>
      <c r="S80" s="72"/>
      <c r="T80" s="72"/>
      <c r="U80" s="72">
        <v>6300</v>
      </c>
      <c r="V80" s="72">
        <v>6300</v>
      </c>
      <c r="W80" s="72"/>
      <c r="X80" s="72"/>
      <c r="Y80" s="7"/>
    </row>
    <row r="81" spans="1:25" s="8" customFormat="1" ht="37.5">
      <c r="A81" s="7">
        <v>5</v>
      </c>
      <c r="B81" s="75" t="s">
        <v>177</v>
      </c>
      <c r="C81" s="7"/>
      <c r="D81" s="7"/>
      <c r="E81" s="7"/>
      <c r="F81" s="78" t="s">
        <v>316</v>
      </c>
      <c r="G81" s="72">
        <v>12500</v>
      </c>
      <c r="H81" s="72">
        <v>11000</v>
      </c>
      <c r="I81" s="72">
        <v>5000</v>
      </c>
      <c r="J81" s="72">
        <v>5000</v>
      </c>
      <c r="K81" s="72">
        <v>5000</v>
      </c>
      <c r="L81" s="72">
        <v>5000</v>
      </c>
      <c r="M81" s="72">
        <v>5000</v>
      </c>
      <c r="N81" s="72">
        <v>5000</v>
      </c>
      <c r="O81" s="72">
        <v>6700</v>
      </c>
      <c r="P81" s="72">
        <v>5200</v>
      </c>
      <c r="Q81" s="72">
        <v>12300</v>
      </c>
      <c r="R81" s="72">
        <v>10800</v>
      </c>
      <c r="S81" s="72"/>
      <c r="T81" s="72"/>
      <c r="U81" s="72">
        <v>5800</v>
      </c>
      <c r="V81" s="72">
        <v>5800</v>
      </c>
      <c r="W81" s="72"/>
      <c r="X81" s="72"/>
      <c r="Y81" s="7"/>
    </row>
    <row r="82" spans="1:25" s="8" customFormat="1" ht="66" customHeight="1">
      <c r="A82" s="7">
        <v>6</v>
      </c>
      <c r="B82" s="75" t="s">
        <v>178</v>
      </c>
      <c r="C82" s="7"/>
      <c r="D82" s="7"/>
      <c r="E82" s="7"/>
      <c r="F82" s="78" t="s">
        <v>317</v>
      </c>
      <c r="G82" s="72">
        <v>14000</v>
      </c>
      <c r="H82" s="72">
        <v>12500</v>
      </c>
      <c r="I82" s="72">
        <v>7000</v>
      </c>
      <c r="J82" s="72">
        <v>7000</v>
      </c>
      <c r="K82" s="72">
        <v>6755.37599</v>
      </c>
      <c r="L82" s="72">
        <v>6755.37599</v>
      </c>
      <c r="M82" s="72">
        <v>7000</v>
      </c>
      <c r="N82" s="72">
        <v>7000</v>
      </c>
      <c r="O82" s="72">
        <v>8700</v>
      </c>
      <c r="P82" s="72">
        <v>7200</v>
      </c>
      <c r="Q82" s="72">
        <v>13800</v>
      </c>
      <c r="R82" s="72">
        <v>12300</v>
      </c>
      <c r="S82" s="72"/>
      <c r="T82" s="72"/>
      <c r="U82" s="72">
        <v>5300</v>
      </c>
      <c r="V82" s="72">
        <v>5300</v>
      </c>
      <c r="W82" s="72"/>
      <c r="X82" s="72"/>
      <c r="Y82" s="7"/>
    </row>
    <row r="83" spans="1:25" s="8" customFormat="1" ht="54.75" customHeight="1">
      <c r="A83" s="7">
        <v>7</v>
      </c>
      <c r="B83" s="75" t="s">
        <v>179</v>
      </c>
      <c r="C83" s="7"/>
      <c r="D83" s="7"/>
      <c r="E83" s="7"/>
      <c r="F83" s="83" t="s">
        <v>318</v>
      </c>
      <c r="G83" s="72">
        <v>17990</v>
      </c>
      <c r="H83" s="72">
        <v>11990</v>
      </c>
      <c r="I83" s="72">
        <v>9500</v>
      </c>
      <c r="J83" s="72">
        <v>8000</v>
      </c>
      <c r="K83" s="72">
        <v>7527</v>
      </c>
      <c r="L83" s="72">
        <v>7527</v>
      </c>
      <c r="M83" s="72">
        <v>9500</v>
      </c>
      <c r="N83" s="72">
        <v>8000</v>
      </c>
      <c r="O83" s="72">
        <v>14200</v>
      </c>
      <c r="P83" s="72">
        <v>8200</v>
      </c>
      <c r="Q83" s="72">
        <v>17790</v>
      </c>
      <c r="R83" s="72">
        <v>11790</v>
      </c>
      <c r="S83" s="72"/>
      <c r="T83" s="72"/>
      <c r="U83" s="72">
        <v>3790</v>
      </c>
      <c r="V83" s="72">
        <v>3790</v>
      </c>
      <c r="W83" s="72"/>
      <c r="X83" s="72"/>
      <c r="Y83" s="7"/>
    </row>
    <row r="84" spans="1:25" s="8" customFormat="1" ht="37.5">
      <c r="A84" s="7">
        <v>8</v>
      </c>
      <c r="B84" s="75" t="s">
        <v>180</v>
      </c>
      <c r="C84" s="7"/>
      <c r="D84" s="7"/>
      <c r="E84" s="7"/>
      <c r="F84" s="78" t="s">
        <v>319</v>
      </c>
      <c r="G84" s="72">
        <v>19000</v>
      </c>
      <c r="H84" s="72">
        <v>12000</v>
      </c>
      <c r="I84" s="72">
        <v>8000</v>
      </c>
      <c r="J84" s="72">
        <v>6000</v>
      </c>
      <c r="K84" s="72"/>
      <c r="L84" s="72"/>
      <c r="M84" s="72">
        <v>8000</v>
      </c>
      <c r="N84" s="72">
        <v>6000</v>
      </c>
      <c r="O84" s="72">
        <f>P84+7000</f>
        <v>13200</v>
      </c>
      <c r="P84" s="72">
        <v>6200</v>
      </c>
      <c r="Q84" s="72">
        <v>18800</v>
      </c>
      <c r="R84" s="72">
        <v>11800</v>
      </c>
      <c r="S84" s="72"/>
      <c r="T84" s="72"/>
      <c r="U84" s="72">
        <v>5800</v>
      </c>
      <c r="V84" s="72">
        <v>5800</v>
      </c>
      <c r="W84" s="72"/>
      <c r="X84" s="72"/>
      <c r="Y84" s="7"/>
    </row>
    <row r="85" spans="1:25" s="8" customFormat="1" ht="37.5">
      <c r="A85" s="7">
        <v>9</v>
      </c>
      <c r="B85" s="75" t="s">
        <v>181</v>
      </c>
      <c r="C85" s="7"/>
      <c r="D85" s="7"/>
      <c r="E85" s="7"/>
      <c r="F85" s="78" t="s">
        <v>320</v>
      </c>
      <c r="G85" s="72">
        <v>18000</v>
      </c>
      <c r="H85" s="72">
        <v>11501</v>
      </c>
      <c r="I85" s="72">
        <v>8020</v>
      </c>
      <c r="J85" s="72">
        <v>6000</v>
      </c>
      <c r="K85" s="72"/>
      <c r="L85" s="72"/>
      <c r="M85" s="72">
        <v>8020</v>
      </c>
      <c r="N85" s="72">
        <v>6000</v>
      </c>
      <c r="O85" s="72">
        <f>P85+6499</f>
        <v>12699</v>
      </c>
      <c r="P85" s="72">
        <v>6200</v>
      </c>
      <c r="Q85" s="72">
        <v>17800</v>
      </c>
      <c r="R85" s="72">
        <v>11301</v>
      </c>
      <c r="S85" s="72"/>
      <c r="T85" s="72"/>
      <c r="U85" s="72">
        <v>5301</v>
      </c>
      <c r="V85" s="72">
        <v>5301</v>
      </c>
      <c r="W85" s="72"/>
      <c r="X85" s="72"/>
      <c r="Y85" s="7"/>
    </row>
    <row r="86" spans="1:25" s="8" customFormat="1" ht="39">
      <c r="A86" s="81" t="s">
        <v>43</v>
      </c>
      <c r="B86" s="84" t="s">
        <v>125</v>
      </c>
      <c r="C86" s="7"/>
      <c r="D86" s="7"/>
      <c r="E86" s="7"/>
      <c r="F86" s="81"/>
      <c r="G86" s="86">
        <f>SUM(G87:G90)</f>
        <v>42400</v>
      </c>
      <c r="H86" s="86">
        <f aca="true" t="shared" si="22" ref="H86:X86">SUM(H87:H90)</f>
        <v>42400</v>
      </c>
      <c r="I86" s="86">
        <f t="shared" si="22"/>
        <v>8000</v>
      </c>
      <c r="J86" s="86">
        <f t="shared" si="22"/>
        <v>8000</v>
      </c>
      <c r="K86" s="86">
        <f t="shared" si="22"/>
        <v>3294.8289999999997</v>
      </c>
      <c r="L86" s="86">
        <f t="shared" si="22"/>
        <v>3294.8289999999997</v>
      </c>
      <c r="M86" s="86">
        <f t="shared" si="22"/>
        <v>8000</v>
      </c>
      <c r="N86" s="86">
        <f t="shared" si="22"/>
        <v>8000</v>
      </c>
      <c r="O86" s="86">
        <f t="shared" si="22"/>
        <v>8300</v>
      </c>
      <c r="P86" s="86">
        <f t="shared" si="22"/>
        <v>8300</v>
      </c>
      <c r="Q86" s="86">
        <f t="shared" si="22"/>
        <v>42100</v>
      </c>
      <c r="R86" s="86">
        <f t="shared" si="22"/>
        <v>42100</v>
      </c>
      <c r="S86" s="86">
        <f t="shared" si="22"/>
        <v>0</v>
      </c>
      <c r="T86" s="86">
        <f t="shared" si="22"/>
        <v>0</v>
      </c>
      <c r="U86" s="86">
        <f t="shared" si="22"/>
        <v>12000</v>
      </c>
      <c r="V86" s="86">
        <f t="shared" si="22"/>
        <v>12000</v>
      </c>
      <c r="W86" s="86">
        <f t="shared" si="22"/>
        <v>0</v>
      </c>
      <c r="X86" s="86">
        <f t="shared" si="22"/>
        <v>0</v>
      </c>
      <c r="Y86" s="7"/>
    </row>
    <row r="87" spans="1:25" s="8" customFormat="1" ht="37.5">
      <c r="A87" s="7">
        <v>1</v>
      </c>
      <c r="B87" s="75" t="s">
        <v>182</v>
      </c>
      <c r="C87" s="7"/>
      <c r="D87" s="7"/>
      <c r="E87" s="7"/>
      <c r="F87" s="78" t="s">
        <v>321</v>
      </c>
      <c r="G87" s="72">
        <v>7900</v>
      </c>
      <c r="H87" s="72">
        <v>7900</v>
      </c>
      <c r="I87" s="72">
        <v>2000</v>
      </c>
      <c r="J87" s="72">
        <v>2000</v>
      </c>
      <c r="K87" s="72"/>
      <c r="L87" s="72"/>
      <c r="M87" s="72">
        <v>2000</v>
      </c>
      <c r="N87" s="72">
        <v>2000</v>
      </c>
      <c r="O87" s="72">
        <v>2200</v>
      </c>
      <c r="P87" s="72">
        <v>2200</v>
      </c>
      <c r="Q87" s="72">
        <v>7700</v>
      </c>
      <c r="R87" s="72">
        <v>7700</v>
      </c>
      <c r="S87" s="72"/>
      <c r="T87" s="72"/>
      <c r="U87" s="72">
        <v>3000</v>
      </c>
      <c r="V87" s="72">
        <v>3000</v>
      </c>
      <c r="W87" s="72"/>
      <c r="X87" s="72"/>
      <c r="Y87" s="7"/>
    </row>
    <row r="88" spans="1:25" s="8" customFormat="1" ht="37.5">
      <c r="A88" s="7">
        <v>2</v>
      </c>
      <c r="B88" s="75" t="s">
        <v>183</v>
      </c>
      <c r="C88" s="7"/>
      <c r="D88" s="7"/>
      <c r="E88" s="7"/>
      <c r="F88" s="78" t="s">
        <v>322</v>
      </c>
      <c r="G88" s="72">
        <v>10200</v>
      </c>
      <c r="H88" s="72">
        <v>10200</v>
      </c>
      <c r="I88" s="72">
        <v>2000</v>
      </c>
      <c r="J88" s="72">
        <v>2000</v>
      </c>
      <c r="K88" s="72">
        <v>1712.599</v>
      </c>
      <c r="L88" s="72">
        <v>1712.599</v>
      </c>
      <c r="M88" s="72">
        <v>2000</v>
      </c>
      <c r="N88" s="72">
        <v>2000</v>
      </c>
      <c r="O88" s="72">
        <v>2100</v>
      </c>
      <c r="P88" s="72">
        <v>2100</v>
      </c>
      <c r="Q88" s="72">
        <v>10100</v>
      </c>
      <c r="R88" s="72">
        <v>10100</v>
      </c>
      <c r="S88" s="72"/>
      <c r="T88" s="72"/>
      <c r="U88" s="72">
        <v>3000</v>
      </c>
      <c r="V88" s="72">
        <v>3000</v>
      </c>
      <c r="W88" s="72"/>
      <c r="X88" s="72"/>
      <c r="Y88" s="7"/>
    </row>
    <row r="89" spans="1:25" s="8" customFormat="1" ht="37.5">
      <c r="A89" s="7">
        <v>3</v>
      </c>
      <c r="B89" s="75" t="s">
        <v>184</v>
      </c>
      <c r="C89" s="7"/>
      <c r="D89" s="7"/>
      <c r="E89" s="7"/>
      <c r="F89" s="78" t="s">
        <v>323</v>
      </c>
      <c r="G89" s="72">
        <v>9800</v>
      </c>
      <c r="H89" s="72">
        <v>9800</v>
      </c>
      <c r="I89" s="72">
        <v>2000</v>
      </c>
      <c r="J89" s="72">
        <v>2000</v>
      </c>
      <c r="K89" s="72">
        <v>1582.23</v>
      </c>
      <c r="L89" s="72">
        <v>1582.23</v>
      </c>
      <c r="M89" s="72">
        <v>2000</v>
      </c>
      <c r="N89" s="72">
        <v>2000</v>
      </c>
      <c r="O89" s="72">
        <v>2000</v>
      </c>
      <c r="P89" s="72">
        <v>2000</v>
      </c>
      <c r="Q89" s="72">
        <v>9800</v>
      </c>
      <c r="R89" s="72">
        <v>9800</v>
      </c>
      <c r="S89" s="72"/>
      <c r="T89" s="72"/>
      <c r="U89" s="72">
        <v>3000</v>
      </c>
      <c r="V89" s="72">
        <v>3000</v>
      </c>
      <c r="W89" s="72"/>
      <c r="X89" s="72"/>
      <c r="Y89" s="7"/>
    </row>
    <row r="90" spans="1:25" s="8" customFormat="1" ht="53.25" customHeight="1">
      <c r="A90" s="7">
        <v>4</v>
      </c>
      <c r="B90" s="75" t="s">
        <v>185</v>
      </c>
      <c r="C90" s="7"/>
      <c r="D90" s="7"/>
      <c r="E90" s="7"/>
      <c r="F90" s="78" t="s">
        <v>324</v>
      </c>
      <c r="G90" s="72">
        <v>14500</v>
      </c>
      <c r="H90" s="72">
        <v>14500</v>
      </c>
      <c r="I90" s="72">
        <v>2000</v>
      </c>
      <c r="J90" s="72">
        <v>2000</v>
      </c>
      <c r="K90" s="72"/>
      <c r="L90" s="72"/>
      <c r="M90" s="72">
        <v>2000</v>
      </c>
      <c r="N90" s="72">
        <v>2000</v>
      </c>
      <c r="O90" s="72">
        <v>2000</v>
      </c>
      <c r="P90" s="72">
        <v>2000</v>
      </c>
      <c r="Q90" s="72">
        <v>14500</v>
      </c>
      <c r="R90" s="72">
        <v>14500</v>
      </c>
      <c r="S90" s="72"/>
      <c r="T90" s="72"/>
      <c r="U90" s="72">
        <v>3000</v>
      </c>
      <c r="V90" s="72">
        <v>3000</v>
      </c>
      <c r="W90" s="72"/>
      <c r="X90" s="72"/>
      <c r="Y90" s="7"/>
    </row>
    <row r="91" spans="1:25" s="82" customFormat="1" ht="44.25" customHeight="1">
      <c r="A91" s="81" t="s">
        <v>24</v>
      </c>
      <c r="B91" s="84" t="s">
        <v>126</v>
      </c>
      <c r="C91" s="81"/>
      <c r="D91" s="81"/>
      <c r="E91" s="81"/>
      <c r="F91" s="85"/>
      <c r="G91" s="86">
        <f>SUM(G92:G96)</f>
        <v>109400</v>
      </c>
      <c r="H91" s="86">
        <f aca="true" t="shared" si="23" ref="H91:X91">SUM(H92:H96)</f>
        <v>107000</v>
      </c>
      <c r="I91" s="86">
        <f t="shared" si="23"/>
        <v>1100</v>
      </c>
      <c r="J91" s="86">
        <f t="shared" si="23"/>
        <v>600</v>
      </c>
      <c r="K91" s="86">
        <f t="shared" si="23"/>
        <v>0</v>
      </c>
      <c r="L91" s="86">
        <f t="shared" si="23"/>
        <v>0</v>
      </c>
      <c r="M91" s="86">
        <f t="shared" si="23"/>
        <v>1100</v>
      </c>
      <c r="N91" s="86">
        <f t="shared" si="23"/>
        <v>600</v>
      </c>
      <c r="O91" s="86">
        <f t="shared" si="23"/>
        <v>1300</v>
      </c>
      <c r="P91" s="86">
        <f t="shared" si="23"/>
        <v>800</v>
      </c>
      <c r="Q91" s="86">
        <f t="shared" si="23"/>
        <v>109200</v>
      </c>
      <c r="R91" s="86">
        <f t="shared" si="23"/>
        <v>106800</v>
      </c>
      <c r="S91" s="86">
        <f t="shared" si="23"/>
        <v>0</v>
      </c>
      <c r="T91" s="86">
        <f t="shared" si="23"/>
        <v>0</v>
      </c>
      <c r="U91" s="86">
        <f t="shared" si="23"/>
        <v>11369</v>
      </c>
      <c r="V91" s="86">
        <f t="shared" si="23"/>
        <v>11369</v>
      </c>
      <c r="W91" s="86">
        <f t="shared" si="23"/>
        <v>0</v>
      </c>
      <c r="X91" s="86">
        <f t="shared" si="23"/>
        <v>0</v>
      </c>
      <c r="Y91" s="81"/>
    </row>
    <row r="92" spans="1:25" s="8" customFormat="1" ht="44.25" customHeight="1">
      <c r="A92" s="7">
        <v>1</v>
      </c>
      <c r="B92" s="75" t="s">
        <v>266</v>
      </c>
      <c r="C92" s="7"/>
      <c r="D92" s="7"/>
      <c r="E92" s="7"/>
      <c r="F92" s="78"/>
      <c r="G92" s="72">
        <v>20000</v>
      </c>
      <c r="H92" s="72">
        <v>20000</v>
      </c>
      <c r="I92" s="72">
        <v>200</v>
      </c>
      <c r="J92" s="72">
        <v>200</v>
      </c>
      <c r="K92" s="72"/>
      <c r="L92" s="72"/>
      <c r="M92" s="72">
        <v>200</v>
      </c>
      <c r="N92" s="72">
        <v>200</v>
      </c>
      <c r="O92" s="72">
        <v>200</v>
      </c>
      <c r="P92" s="72">
        <v>200</v>
      </c>
      <c r="Q92" s="72">
        <v>20000</v>
      </c>
      <c r="R92" s="72">
        <v>20000</v>
      </c>
      <c r="S92" s="72"/>
      <c r="T92" s="72"/>
      <c r="U92" s="72">
        <v>3000</v>
      </c>
      <c r="V92" s="72">
        <v>3000</v>
      </c>
      <c r="W92" s="72"/>
      <c r="X92" s="72"/>
      <c r="Y92" s="7"/>
    </row>
    <row r="93" spans="1:25" s="8" customFormat="1" ht="44.25" customHeight="1">
      <c r="A93" s="7">
        <v>2</v>
      </c>
      <c r="B93" s="75" t="s">
        <v>267</v>
      </c>
      <c r="C93" s="7"/>
      <c r="D93" s="7"/>
      <c r="E93" s="7"/>
      <c r="F93" s="78"/>
      <c r="G93" s="72">
        <v>14500</v>
      </c>
      <c r="H93" s="72">
        <v>14500</v>
      </c>
      <c r="I93" s="72">
        <v>200</v>
      </c>
      <c r="J93" s="72">
        <v>200</v>
      </c>
      <c r="K93" s="72"/>
      <c r="L93" s="72"/>
      <c r="M93" s="72">
        <v>200</v>
      </c>
      <c r="N93" s="72">
        <v>200</v>
      </c>
      <c r="O93" s="72">
        <v>200</v>
      </c>
      <c r="P93" s="72">
        <v>200</v>
      </c>
      <c r="Q93" s="72">
        <v>14500</v>
      </c>
      <c r="R93" s="72">
        <v>14500</v>
      </c>
      <c r="S93" s="72"/>
      <c r="T93" s="72"/>
      <c r="U93" s="72">
        <v>2000</v>
      </c>
      <c r="V93" s="72">
        <v>2000</v>
      </c>
      <c r="W93" s="72"/>
      <c r="X93" s="72"/>
      <c r="Y93" s="7"/>
    </row>
    <row r="94" spans="1:25" s="8" customFormat="1" ht="54.75" customHeight="1">
      <c r="A94" s="7">
        <v>3</v>
      </c>
      <c r="B94" s="75" t="s">
        <v>268</v>
      </c>
      <c r="C94" s="7"/>
      <c r="D94" s="7"/>
      <c r="E94" s="7"/>
      <c r="F94" s="78"/>
      <c r="G94" s="72">
        <v>14500</v>
      </c>
      <c r="H94" s="72">
        <v>14500</v>
      </c>
      <c r="I94" s="72">
        <v>200</v>
      </c>
      <c r="J94" s="72">
        <v>200</v>
      </c>
      <c r="K94" s="72"/>
      <c r="L94" s="72"/>
      <c r="M94" s="72">
        <v>200</v>
      </c>
      <c r="N94" s="72">
        <v>200</v>
      </c>
      <c r="O94" s="72">
        <v>200</v>
      </c>
      <c r="P94" s="72">
        <v>200</v>
      </c>
      <c r="Q94" s="72">
        <v>14500</v>
      </c>
      <c r="R94" s="72">
        <v>14500</v>
      </c>
      <c r="S94" s="72"/>
      <c r="T94" s="72"/>
      <c r="U94" s="72">
        <v>2000</v>
      </c>
      <c r="V94" s="72">
        <v>2000</v>
      </c>
      <c r="W94" s="72"/>
      <c r="X94" s="72"/>
      <c r="Y94" s="7"/>
    </row>
    <row r="95" spans="1:25" s="8" customFormat="1" ht="62.25" customHeight="1">
      <c r="A95" s="7">
        <v>4</v>
      </c>
      <c r="B95" s="75" t="s">
        <v>398</v>
      </c>
      <c r="C95" s="7"/>
      <c r="D95" s="7"/>
      <c r="E95" s="7"/>
      <c r="F95" s="78"/>
      <c r="G95" s="72">
        <v>38000</v>
      </c>
      <c r="H95" s="72">
        <v>38000</v>
      </c>
      <c r="I95" s="72"/>
      <c r="J95" s="72"/>
      <c r="K95" s="72"/>
      <c r="L95" s="72"/>
      <c r="M95" s="72"/>
      <c r="N95" s="72"/>
      <c r="O95" s="72">
        <v>200</v>
      </c>
      <c r="P95" s="72">
        <v>200</v>
      </c>
      <c r="Q95" s="72">
        <v>37800</v>
      </c>
      <c r="R95" s="72">
        <v>37800</v>
      </c>
      <c r="S95" s="72"/>
      <c r="T95" s="72"/>
      <c r="U95" s="72">
        <v>2369</v>
      </c>
      <c r="V95" s="72">
        <v>2369</v>
      </c>
      <c r="W95" s="72"/>
      <c r="X95" s="72"/>
      <c r="Y95" s="7"/>
    </row>
    <row r="96" spans="1:25" s="8" customFormat="1" ht="44.25" customHeight="1">
      <c r="A96" s="7">
        <v>5</v>
      </c>
      <c r="B96" s="75" t="s">
        <v>399</v>
      </c>
      <c r="C96" s="7"/>
      <c r="D96" s="7"/>
      <c r="E96" s="7"/>
      <c r="F96" s="78"/>
      <c r="G96" s="72">
        <v>22400</v>
      </c>
      <c r="H96" s="72">
        <v>20000</v>
      </c>
      <c r="I96" s="72">
        <v>500</v>
      </c>
      <c r="J96" s="72"/>
      <c r="K96" s="72"/>
      <c r="L96" s="72"/>
      <c r="M96" s="72">
        <v>500</v>
      </c>
      <c r="N96" s="72"/>
      <c r="O96" s="72">
        <v>500</v>
      </c>
      <c r="P96" s="73"/>
      <c r="Q96" s="72">
        <v>22400</v>
      </c>
      <c r="R96" s="72">
        <v>20000</v>
      </c>
      <c r="S96" s="72"/>
      <c r="T96" s="72"/>
      <c r="U96" s="72">
        <v>2000</v>
      </c>
      <c r="V96" s="72">
        <v>2000</v>
      </c>
      <c r="W96" s="72"/>
      <c r="X96" s="72"/>
      <c r="Y96" s="7"/>
    </row>
    <row r="97" spans="1:25" s="8" customFormat="1" ht="37.5">
      <c r="A97" s="23">
        <v>4</v>
      </c>
      <c r="B97" s="49" t="s">
        <v>186</v>
      </c>
      <c r="C97" s="7"/>
      <c r="D97" s="7"/>
      <c r="E97" s="7"/>
      <c r="F97" s="23"/>
      <c r="G97" s="76">
        <f>G98+G100</f>
        <v>17000</v>
      </c>
      <c r="H97" s="76">
        <f aca="true" t="shared" si="24" ref="H97:X97">H98+H100</f>
        <v>17000</v>
      </c>
      <c r="I97" s="76">
        <f t="shared" si="24"/>
        <v>4000</v>
      </c>
      <c r="J97" s="76">
        <f t="shared" si="24"/>
        <v>4000</v>
      </c>
      <c r="K97" s="76">
        <f t="shared" si="24"/>
        <v>2792.337</v>
      </c>
      <c r="L97" s="76">
        <f t="shared" si="24"/>
        <v>2792.337</v>
      </c>
      <c r="M97" s="76">
        <f t="shared" si="24"/>
        <v>4000</v>
      </c>
      <c r="N97" s="76">
        <f t="shared" si="24"/>
        <v>4000</v>
      </c>
      <c r="O97" s="76">
        <f t="shared" si="24"/>
        <v>4400</v>
      </c>
      <c r="P97" s="76">
        <f t="shared" si="24"/>
        <v>4400</v>
      </c>
      <c r="Q97" s="76">
        <f t="shared" si="24"/>
        <v>16600</v>
      </c>
      <c r="R97" s="76">
        <f t="shared" si="24"/>
        <v>16600</v>
      </c>
      <c r="S97" s="76">
        <f t="shared" si="24"/>
        <v>0</v>
      </c>
      <c r="T97" s="76">
        <f t="shared" si="24"/>
        <v>0</v>
      </c>
      <c r="U97" s="76">
        <f t="shared" si="24"/>
        <v>12600</v>
      </c>
      <c r="V97" s="76">
        <f t="shared" si="24"/>
        <v>12600</v>
      </c>
      <c r="W97" s="76">
        <f t="shared" si="24"/>
        <v>0</v>
      </c>
      <c r="X97" s="76">
        <f t="shared" si="24"/>
        <v>0</v>
      </c>
      <c r="Y97" s="7"/>
    </row>
    <row r="98" spans="1:25" s="8" customFormat="1" ht="39">
      <c r="A98" s="81" t="s">
        <v>41</v>
      </c>
      <c r="B98" s="84" t="s">
        <v>124</v>
      </c>
      <c r="C98" s="7"/>
      <c r="D98" s="7"/>
      <c r="E98" s="7"/>
      <c r="F98" s="81"/>
      <c r="G98" s="86">
        <f>SUM(G99:G99)</f>
        <v>10000</v>
      </c>
      <c r="H98" s="86">
        <f aca="true" t="shared" si="25" ref="H98:X98">SUM(H99:H99)</f>
        <v>10000</v>
      </c>
      <c r="I98" s="86">
        <f t="shared" si="25"/>
        <v>4000</v>
      </c>
      <c r="J98" s="86">
        <f t="shared" si="25"/>
        <v>4000</v>
      </c>
      <c r="K98" s="86">
        <f t="shared" si="25"/>
        <v>2792.337</v>
      </c>
      <c r="L98" s="86">
        <f t="shared" si="25"/>
        <v>2792.337</v>
      </c>
      <c r="M98" s="86">
        <f t="shared" si="25"/>
        <v>4000</v>
      </c>
      <c r="N98" s="86">
        <f t="shared" si="25"/>
        <v>4000</v>
      </c>
      <c r="O98" s="86">
        <f t="shared" si="25"/>
        <v>4200</v>
      </c>
      <c r="P98" s="86">
        <f t="shared" si="25"/>
        <v>4200</v>
      </c>
      <c r="Q98" s="86">
        <f t="shared" si="25"/>
        <v>9800</v>
      </c>
      <c r="R98" s="86">
        <f t="shared" si="25"/>
        <v>9800</v>
      </c>
      <c r="S98" s="86">
        <f t="shared" si="25"/>
        <v>0</v>
      </c>
      <c r="T98" s="86">
        <f t="shared" si="25"/>
        <v>0</v>
      </c>
      <c r="U98" s="86">
        <f t="shared" si="25"/>
        <v>5800</v>
      </c>
      <c r="V98" s="86">
        <f t="shared" si="25"/>
        <v>5800</v>
      </c>
      <c r="W98" s="86">
        <f t="shared" si="25"/>
        <v>0</v>
      </c>
      <c r="X98" s="86">
        <f t="shared" si="25"/>
        <v>0</v>
      </c>
      <c r="Y98" s="7"/>
    </row>
    <row r="99" spans="1:25" s="8" customFormat="1" ht="56.25">
      <c r="A99" s="7">
        <v>1</v>
      </c>
      <c r="B99" s="75" t="s">
        <v>187</v>
      </c>
      <c r="C99" s="7"/>
      <c r="D99" s="7"/>
      <c r="E99" s="7"/>
      <c r="F99" s="78" t="s">
        <v>325</v>
      </c>
      <c r="G99" s="72">
        <v>10000</v>
      </c>
      <c r="H99" s="72">
        <v>10000</v>
      </c>
      <c r="I99" s="72">
        <v>4000</v>
      </c>
      <c r="J99" s="72">
        <v>4000</v>
      </c>
      <c r="K99" s="72">
        <v>2792.337</v>
      </c>
      <c r="L99" s="72">
        <v>2792.337</v>
      </c>
      <c r="M99" s="72">
        <v>4000</v>
      </c>
      <c r="N99" s="72">
        <v>4000</v>
      </c>
      <c r="O99" s="72">
        <v>4200</v>
      </c>
      <c r="P99" s="72">
        <v>4200</v>
      </c>
      <c r="Q99" s="72">
        <v>9800</v>
      </c>
      <c r="R99" s="72">
        <v>9800</v>
      </c>
      <c r="S99" s="72"/>
      <c r="T99" s="72"/>
      <c r="U99" s="72">
        <v>5800</v>
      </c>
      <c r="V99" s="72">
        <v>5800</v>
      </c>
      <c r="W99" s="72"/>
      <c r="X99" s="72"/>
      <c r="Y99" s="7"/>
    </row>
    <row r="100" spans="1:25" s="82" customFormat="1" ht="39">
      <c r="A100" s="81" t="s">
        <v>43</v>
      </c>
      <c r="B100" s="84" t="s">
        <v>126</v>
      </c>
      <c r="C100" s="81"/>
      <c r="D100" s="81"/>
      <c r="E100" s="81"/>
      <c r="F100" s="85"/>
      <c r="G100" s="86">
        <f>G101</f>
        <v>7000</v>
      </c>
      <c r="H100" s="86">
        <f aca="true" t="shared" si="26" ref="H100:X100">H101</f>
        <v>7000</v>
      </c>
      <c r="I100" s="86">
        <f t="shared" si="26"/>
        <v>0</v>
      </c>
      <c r="J100" s="86">
        <f t="shared" si="26"/>
        <v>0</v>
      </c>
      <c r="K100" s="86">
        <f t="shared" si="26"/>
        <v>0</v>
      </c>
      <c r="L100" s="86">
        <f t="shared" si="26"/>
        <v>0</v>
      </c>
      <c r="M100" s="86">
        <f t="shared" si="26"/>
        <v>0</v>
      </c>
      <c r="N100" s="86">
        <f t="shared" si="26"/>
        <v>0</v>
      </c>
      <c r="O100" s="86">
        <f t="shared" si="26"/>
        <v>200</v>
      </c>
      <c r="P100" s="86">
        <f t="shared" si="26"/>
        <v>200</v>
      </c>
      <c r="Q100" s="86">
        <f t="shared" si="26"/>
        <v>6800</v>
      </c>
      <c r="R100" s="86">
        <f t="shared" si="26"/>
        <v>6800</v>
      </c>
      <c r="S100" s="86">
        <f t="shared" si="26"/>
        <v>0</v>
      </c>
      <c r="T100" s="86">
        <f t="shared" si="26"/>
        <v>0</v>
      </c>
      <c r="U100" s="86">
        <f t="shared" si="26"/>
        <v>6800</v>
      </c>
      <c r="V100" s="86">
        <f t="shared" si="26"/>
        <v>6800</v>
      </c>
      <c r="W100" s="86">
        <f t="shared" si="26"/>
        <v>0</v>
      </c>
      <c r="X100" s="86">
        <f t="shared" si="26"/>
        <v>0</v>
      </c>
      <c r="Y100" s="81"/>
    </row>
    <row r="101" spans="1:25" s="8" customFormat="1" ht="56.25">
      <c r="A101" s="7">
        <v>1</v>
      </c>
      <c r="B101" s="75" t="s">
        <v>400</v>
      </c>
      <c r="C101" s="7"/>
      <c r="D101" s="7"/>
      <c r="E101" s="7"/>
      <c r="F101" s="78"/>
      <c r="G101" s="72">
        <v>7000</v>
      </c>
      <c r="H101" s="72">
        <v>7000</v>
      </c>
      <c r="I101" s="72"/>
      <c r="J101" s="72"/>
      <c r="K101" s="72"/>
      <c r="L101" s="72"/>
      <c r="M101" s="72"/>
      <c r="N101" s="72"/>
      <c r="O101" s="72">
        <v>200</v>
      </c>
      <c r="P101" s="72">
        <v>200</v>
      </c>
      <c r="Q101" s="72">
        <v>6800</v>
      </c>
      <c r="R101" s="72">
        <v>6800</v>
      </c>
      <c r="S101" s="72"/>
      <c r="T101" s="72"/>
      <c r="U101" s="72">
        <v>6800</v>
      </c>
      <c r="V101" s="72">
        <v>6800</v>
      </c>
      <c r="W101" s="72"/>
      <c r="X101" s="72"/>
      <c r="Y101" s="7"/>
    </row>
    <row r="102" spans="1:25" s="8" customFormat="1" ht="37.5">
      <c r="A102" s="23">
        <v>5</v>
      </c>
      <c r="B102" s="49" t="s">
        <v>188</v>
      </c>
      <c r="C102" s="7"/>
      <c r="D102" s="7"/>
      <c r="E102" s="7"/>
      <c r="F102" s="23"/>
      <c r="G102" s="76">
        <f>G103+G107+G110+G112+G114</f>
        <v>76850</v>
      </c>
      <c r="H102" s="76">
        <f aca="true" t="shared" si="27" ref="H102:X102">H103+H107+H110+H112+H114</f>
        <v>76850</v>
      </c>
      <c r="I102" s="76">
        <f t="shared" si="27"/>
        <v>17500</v>
      </c>
      <c r="J102" s="76">
        <f t="shared" si="27"/>
        <v>17500</v>
      </c>
      <c r="K102" s="76">
        <f t="shared" si="27"/>
        <v>7422.843236999999</v>
      </c>
      <c r="L102" s="76">
        <f t="shared" si="27"/>
        <v>7422.843236999999</v>
      </c>
      <c r="M102" s="76">
        <f t="shared" si="27"/>
        <v>17500</v>
      </c>
      <c r="N102" s="76">
        <f t="shared" si="27"/>
        <v>17500</v>
      </c>
      <c r="O102" s="76">
        <f t="shared" si="27"/>
        <v>23800</v>
      </c>
      <c r="P102" s="76">
        <f t="shared" si="27"/>
        <v>21800</v>
      </c>
      <c r="Q102" s="76">
        <f t="shared" si="27"/>
        <v>72550</v>
      </c>
      <c r="R102" s="76">
        <f t="shared" si="27"/>
        <v>70550</v>
      </c>
      <c r="S102" s="76">
        <f t="shared" si="27"/>
        <v>0</v>
      </c>
      <c r="T102" s="76">
        <f t="shared" si="27"/>
        <v>0</v>
      </c>
      <c r="U102" s="76">
        <f t="shared" si="27"/>
        <v>15800</v>
      </c>
      <c r="V102" s="76">
        <f t="shared" si="27"/>
        <v>15800</v>
      </c>
      <c r="W102" s="76">
        <f t="shared" si="27"/>
        <v>0</v>
      </c>
      <c r="X102" s="76">
        <f t="shared" si="27"/>
        <v>0</v>
      </c>
      <c r="Y102" s="7"/>
    </row>
    <row r="103" spans="1:25" s="8" customFormat="1" ht="58.5">
      <c r="A103" s="81" t="s">
        <v>41</v>
      </c>
      <c r="B103" s="135" t="s">
        <v>123</v>
      </c>
      <c r="C103" s="7"/>
      <c r="D103" s="7"/>
      <c r="E103" s="7"/>
      <c r="F103" s="81"/>
      <c r="G103" s="86">
        <f>SUM(G104:G106)</f>
        <v>18850</v>
      </c>
      <c r="H103" s="86">
        <f aca="true" t="shared" si="28" ref="H103:X103">SUM(H104:H106)</f>
        <v>18850</v>
      </c>
      <c r="I103" s="86">
        <f t="shared" si="28"/>
        <v>11300</v>
      </c>
      <c r="J103" s="86">
        <f t="shared" si="28"/>
        <v>11300</v>
      </c>
      <c r="K103" s="86">
        <f t="shared" si="28"/>
        <v>2130.269237</v>
      </c>
      <c r="L103" s="86">
        <f t="shared" si="28"/>
        <v>2130.269237</v>
      </c>
      <c r="M103" s="86">
        <f t="shared" si="28"/>
        <v>11300</v>
      </c>
      <c r="N103" s="86">
        <f t="shared" si="28"/>
        <v>11300</v>
      </c>
      <c r="O103" s="86">
        <f t="shared" si="28"/>
        <v>17000</v>
      </c>
      <c r="P103" s="86">
        <f t="shared" si="28"/>
        <v>15000</v>
      </c>
      <c r="Q103" s="86">
        <f t="shared" si="28"/>
        <v>15150</v>
      </c>
      <c r="R103" s="86">
        <f t="shared" si="28"/>
        <v>13150</v>
      </c>
      <c r="S103" s="86">
        <f t="shared" si="28"/>
        <v>0</v>
      </c>
      <c r="T103" s="86">
        <f t="shared" si="28"/>
        <v>0</v>
      </c>
      <c r="U103" s="86">
        <f t="shared" si="28"/>
        <v>0</v>
      </c>
      <c r="V103" s="86">
        <f t="shared" si="28"/>
        <v>0</v>
      </c>
      <c r="W103" s="86">
        <f t="shared" si="28"/>
        <v>0</v>
      </c>
      <c r="X103" s="86">
        <f t="shared" si="28"/>
        <v>0</v>
      </c>
      <c r="Y103" s="7"/>
    </row>
    <row r="104" spans="1:25" s="8" customFormat="1" ht="75">
      <c r="A104" s="7">
        <v>1</v>
      </c>
      <c r="B104" s="75" t="s">
        <v>189</v>
      </c>
      <c r="C104" s="7"/>
      <c r="D104" s="7"/>
      <c r="E104" s="7"/>
      <c r="F104" s="78" t="s">
        <v>326</v>
      </c>
      <c r="G104" s="72">
        <v>14850</v>
      </c>
      <c r="H104" s="72">
        <v>14850</v>
      </c>
      <c r="I104" s="72">
        <v>7700</v>
      </c>
      <c r="J104" s="72">
        <v>7700</v>
      </c>
      <c r="K104" s="72">
        <v>1115.854237</v>
      </c>
      <c r="L104" s="72">
        <v>1115.854237</v>
      </c>
      <c r="M104" s="72">
        <v>7700</v>
      </c>
      <c r="N104" s="72">
        <v>7700</v>
      </c>
      <c r="O104" s="72">
        <v>13000</v>
      </c>
      <c r="P104" s="72">
        <v>11000</v>
      </c>
      <c r="Q104" s="72">
        <v>11550</v>
      </c>
      <c r="R104" s="72">
        <v>9550</v>
      </c>
      <c r="S104" s="72"/>
      <c r="T104" s="72"/>
      <c r="U104" s="72"/>
      <c r="V104" s="72"/>
      <c r="W104" s="72"/>
      <c r="X104" s="72"/>
      <c r="Y104" s="7"/>
    </row>
    <row r="105" spans="1:25" s="8" customFormat="1" ht="37.5">
      <c r="A105" s="7">
        <v>2</v>
      </c>
      <c r="B105" s="75" t="s">
        <v>193</v>
      </c>
      <c r="C105" s="7"/>
      <c r="D105" s="7"/>
      <c r="E105" s="7"/>
      <c r="F105" s="78" t="s">
        <v>330</v>
      </c>
      <c r="G105" s="72">
        <v>2000</v>
      </c>
      <c r="H105" s="72">
        <v>2000</v>
      </c>
      <c r="I105" s="72">
        <v>1800</v>
      </c>
      <c r="J105" s="72">
        <v>1800</v>
      </c>
      <c r="K105" s="72">
        <v>510</v>
      </c>
      <c r="L105" s="72">
        <v>510</v>
      </c>
      <c r="M105" s="72">
        <v>1800</v>
      </c>
      <c r="N105" s="72">
        <v>1800</v>
      </c>
      <c r="O105" s="72">
        <v>2000</v>
      </c>
      <c r="P105" s="72">
        <v>2000</v>
      </c>
      <c r="Q105" s="72">
        <v>1800</v>
      </c>
      <c r="R105" s="72">
        <v>1800</v>
      </c>
      <c r="S105" s="72"/>
      <c r="T105" s="72"/>
      <c r="U105" s="72"/>
      <c r="V105" s="72"/>
      <c r="W105" s="72"/>
      <c r="X105" s="72"/>
      <c r="Y105" s="7"/>
    </row>
    <row r="106" spans="1:25" s="8" customFormat="1" ht="37.5">
      <c r="A106" s="7">
        <v>3</v>
      </c>
      <c r="B106" s="75" t="s">
        <v>194</v>
      </c>
      <c r="C106" s="7"/>
      <c r="D106" s="7"/>
      <c r="E106" s="7"/>
      <c r="F106" s="78" t="s">
        <v>331</v>
      </c>
      <c r="G106" s="72">
        <v>2000</v>
      </c>
      <c r="H106" s="72">
        <v>2000</v>
      </c>
      <c r="I106" s="72">
        <v>1800</v>
      </c>
      <c r="J106" s="72">
        <v>1800</v>
      </c>
      <c r="K106" s="72">
        <v>504.415</v>
      </c>
      <c r="L106" s="72">
        <v>504.415</v>
      </c>
      <c r="M106" s="72">
        <v>1800</v>
      </c>
      <c r="N106" s="72">
        <v>1800</v>
      </c>
      <c r="O106" s="72">
        <v>2000</v>
      </c>
      <c r="P106" s="72">
        <v>2000</v>
      </c>
      <c r="Q106" s="72">
        <v>1800</v>
      </c>
      <c r="R106" s="72">
        <v>1800</v>
      </c>
      <c r="S106" s="72"/>
      <c r="T106" s="72"/>
      <c r="U106" s="72"/>
      <c r="V106" s="72"/>
      <c r="W106" s="72"/>
      <c r="X106" s="72"/>
      <c r="Y106" s="7"/>
    </row>
    <row r="107" spans="1:25" s="8" customFormat="1" ht="39">
      <c r="A107" s="81" t="s">
        <v>43</v>
      </c>
      <c r="B107" s="84" t="s">
        <v>124</v>
      </c>
      <c r="C107" s="7"/>
      <c r="D107" s="7"/>
      <c r="E107" s="7"/>
      <c r="F107" s="81"/>
      <c r="G107" s="86">
        <f>SUM(G108:G109)</f>
        <v>12000</v>
      </c>
      <c r="H107" s="86">
        <f aca="true" t="shared" si="29" ref="H107:X107">SUM(H108:H109)</f>
        <v>12000</v>
      </c>
      <c r="I107" s="86">
        <f t="shared" si="29"/>
        <v>4000</v>
      </c>
      <c r="J107" s="86">
        <f t="shared" si="29"/>
        <v>4000</v>
      </c>
      <c r="K107" s="86">
        <f t="shared" si="29"/>
        <v>3142.5209999999997</v>
      </c>
      <c r="L107" s="86">
        <f t="shared" si="29"/>
        <v>3142.5209999999997</v>
      </c>
      <c r="M107" s="86">
        <f t="shared" si="29"/>
        <v>4000</v>
      </c>
      <c r="N107" s="86">
        <f t="shared" si="29"/>
        <v>4000</v>
      </c>
      <c r="O107" s="86">
        <f t="shared" si="29"/>
        <v>4400</v>
      </c>
      <c r="P107" s="86">
        <f t="shared" si="29"/>
        <v>4400</v>
      </c>
      <c r="Q107" s="86">
        <f t="shared" si="29"/>
        <v>11600</v>
      </c>
      <c r="R107" s="86">
        <f t="shared" si="29"/>
        <v>11600</v>
      </c>
      <c r="S107" s="86">
        <f t="shared" si="29"/>
        <v>0</v>
      </c>
      <c r="T107" s="86">
        <f t="shared" si="29"/>
        <v>0</v>
      </c>
      <c r="U107" s="86">
        <f t="shared" si="29"/>
        <v>7600</v>
      </c>
      <c r="V107" s="86">
        <f t="shared" si="29"/>
        <v>7600</v>
      </c>
      <c r="W107" s="86">
        <f t="shared" si="29"/>
        <v>0</v>
      </c>
      <c r="X107" s="86">
        <f t="shared" si="29"/>
        <v>0</v>
      </c>
      <c r="Y107" s="7"/>
    </row>
    <row r="108" spans="1:25" s="8" customFormat="1" ht="44.25" customHeight="1">
      <c r="A108" s="7">
        <v>1</v>
      </c>
      <c r="B108" s="75" t="s">
        <v>190</v>
      </c>
      <c r="C108" s="7"/>
      <c r="D108" s="7"/>
      <c r="E108" s="7"/>
      <c r="F108" s="78" t="s">
        <v>327</v>
      </c>
      <c r="G108" s="72">
        <v>6000</v>
      </c>
      <c r="H108" s="72">
        <v>6000</v>
      </c>
      <c r="I108" s="72">
        <v>2000</v>
      </c>
      <c r="J108" s="72">
        <v>2000</v>
      </c>
      <c r="K108" s="72">
        <v>1520</v>
      </c>
      <c r="L108" s="72">
        <v>1520</v>
      </c>
      <c r="M108" s="72">
        <v>2000</v>
      </c>
      <c r="N108" s="72">
        <v>2000</v>
      </c>
      <c r="O108" s="72">
        <v>2200</v>
      </c>
      <c r="P108" s="72">
        <v>2200</v>
      </c>
      <c r="Q108" s="72">
        <v>5800</v>
      </c>
      <c r="R108" s="72">
        <v>5800</v>
      </c>
      <c r="S108" s="72"/>
      <c r="T108" s="72"/>
      <c r="U108" s="72">
        <v>3800</v>
      </c>
      <c r="V108" s="72">
        <v>3800</v>
      </c>
      <c r="W108" s="72"/>
      <c r="X108" s="72"/>
      <c r="Y108" s="7"/>
    </row>
    <row r="109" spans="1:25" s="8" customFormat="1" ht="42.75" customHeight="1">
      <c r="A109" s="7">
        <v>2</v>
      </c>
      <c r="B109" s="75" t="s">
        <v>191</v>
      </c>
      <c r="C109" s="7"/>
      <c r="D109" s="7"/>
      <c r="E109" s="7"/>
      <c r="F109" s="78" t="s">
        <v>328</v>
      </c>
      <c r="G109" s="72">
        <v>6000</v>
      </c>
      <c r="H109" s="72">
        <v>6000</v>
      </c>
      <c r="I109" s="72">
        <v>2000</v>
      </c>
      <c r="J109" s="72">
        <v>2000</v>
      </c>
      <c r="K109" s="72">
        <v>1622.521</v>
      </c>
      <c r="L109" s="72">
        <v>1622.521</v>
      </c>
      <c r="M109" s="72">
        <v>2000</v>
      </c>
      <c r="N109" s="72">
        <v>2000</v>
      </c>
      <c r="O109" s="72">
        <v>2200</v>
      </c>
      <c r="P109" s="72">
        <v>2200</v>
      </c>
      <c r="Q109" s="72">
        <v>5800</v>
      </c>
      <c r="R109" s="72">
        <v>5800</v>
      </c>
      <c r="S109" s="72"/>
      <c r="T109" s="72"/>
      <c r="U109" s="72">
        <v>3800</v>
      </c>
      <c r="V109" s="72">
        <v>3800</v>
      </c>
      <c r="W109" s="72"/>
      <c r="X109" s="72"/>
      <c r="Y109" s="7"/>
    </row>
    <row r="110" spans="1:25" s="82" customFormat="1" ht="39">
      <c r="A110" s="81" t="s">
        <v>24</v>
      </c>
      <c r="B110" s="84" t="s">
        <v>125</v>
      </c>
      <c r="C110" s="81"/>
      <c r="D110" s="81"/>
      <c r="E110" s="81"/>
      <c r="F110" s="85"/>
      <c r="G110" s="86">
        <f>SUM(G111)</f>
        <v>10000</v>
      </c>
      <c r="H110" s="86">
        <f aca="true" t="shared" si="30" ref="H110:X110">SUM(H111)</f>
        <v>10000</v>
      </c>
      <c r="I110" s="86">
        <f t="shared" si="30"/>
        <v>2000</v>
      </c>
      <c r="J110" s="86">
        <f t="shared" si="30"/>
        <v>2000</v>
      </c>
      <c r="K110" s="86">
        <f t="shared" si="30"/>
        <v>1952.849</v>
      </c>
      <c r="L110" s="86">
        <f t="shared" si="30"/>
        <v>1952.849</v>
      </c>
      <c r="M110" s="86">
        <f t="shared" si="30"/>
        <v>2000</v>
      </c>
      <c r="N110" s="86">
        <f t="shared" si="30"/>
        <v>2000</v>
      </c>
      <c r="O110" s="86">
        <f t="shared" si="30"/>
        <v>2200</v>
      </c>
      <c r="P110" s="86">
        <f t="shared" si="30"/>
        <v>2200</v>
      </c>
      <c r="Q110" s="86">
        <f t="shared" si="30"/>
        <v>9800</v>
      </c>
      <c r="R110" s="86">
        <f t="shared" si="30"/>
        <v>9800</v>
      </c>
      <c r="S110" s="86">
        <f t="shared" si="30"/>
        <v>0</v>
      </c>
      <c r="T110" s="86">
        <f t="shared" si="30"/>
        <v>0</v>
      </c>
      <c r="U110" s="86">
        <f t="shared" si="30"/>
        <v>3000</v>
      </c>
      <c r="V110" s="86">
        <f t="shared" si="30"/>
        <v>3000</v>
      </c>
      <c r="W110" s="86">
        <f t="shared" si="30"/>
        <v>0</v>
      </c>
      <c r="X110" s="86">
        <f t="shared" si="30"/>
        <v>0</v>
      </c>
      <c r="Y110" s="81"/>
    </row>
    <row r="111" spans="1:25" s="8" customFormat="1" ht="44.25" customHeight="1">
      <c r="A111" s="7">
        <v>1</v>
      </c>
      <c r="B111" s="75" t="s">
        <v>192</v>
      </c>
      <c r="C111" s="7"/>
      <c r="D111" s="7"/>
      <c r="E111" s="7"/>
      <c r="F111" s="78" t="s">
        <v>329</v>
      </c>
      <c r="G111" s="72">
        <v>10000</v>
      </c>
      <c r="H111" s="72">
        <v>10000</v>
      </c>
      <c r="I111" s="72">
        <v>2000</v>
      </c>
      <c r="J111" s="72">
        <v>2000</v>
      </c>
      <c r="K111" s="72">
        <v>1952.849</v>
      </c>
      <c r="L111" s="72">
        <v>1952.849</v>
      </c>
      <c r="M111" s="72">
        <v>2000</v>
      </c>
      <c r="N111" s="72">
        <v>2000</v>
      </c>
      <c r="O111" s="72">
        <v>2200</v>
      </c>
      <c r="P111" s="72">
        <v>2200</v>
      </c>
      <c r="Q111" s="72">
        <v>9800</v>
      </c>
      <c r="R111" s="72">
        <v>9800</v>
      </c>
      <c r="S111" s="72"/>
      <c r="T111" s="72"/>
      <c r="U111" s="72">
        <v>3000</v>
      </c>
      <c r="V111" s="72">
        <v>3000</v>
      </c>
      <c r="W111" s="72"/>
      <c r="X111" s="72"/>
      <c r="Y111" s="7"/>
    </row>
    <row r="112" spans="1:25" s="82" customFormat="1" ht="39">
      <c r="A112" s="81" t="s">
        <v>25</v>
      </c>
      <c r="B112" s="84" t="s">
        <v>126</v>
      </c>
      <c r="C112" s="81"/>
      <c r="D112" s="81"/>
      <c r="E112" s="81"/>
      <c r="F112" s="85"/>
      <c r="G112" s="86">
        <f>SUM(G113)</f>
        <v>28000</v>
      </c>
      <c r="H112" s="86">
        <f aca="true" t="shared" si="31" ref="H112:X112">SUM(H113)</f>
        <v>28000</v>
      </c>
      <c r="I112" s="86">
        <f t="shared" si="31"/>
        <v>200</v>
      </c>
      <c r="J112" s="86">
        <f t="shared" si="31"/>
        <v>200</v>
      </c>
      <c r="K112" s="86">
        <f t="shared" si="31"/>
        <v>197.204</v>
      </c>
      <c r="L112" s="86">
        <f t="shared" si="31"/>
        <v>197.204</v>
      </c>
      <c r="M112" s="86">
        <f t="shared" si="31"/>
        <v>200</v>
      </c>
      <c r="N112" s="86">
        <f t="shared" si="31"/>
        <v>200</v>
      </c>
      <c r="O112" s="86">
        <f t="shared" si="31"/>
        <v>200</v>
      </c>
      <c r="P112" s="86">
        <f t="shared" si="31"/>
        <v>200</v>
      </c>
      <c r="Q112" s="86">
        <f t="shared" si="31"/>
        <v>28000</v>
      </c>
      <c r="R112" s="86">
        <f t="shared" si="31"/>
        <v>28000</v>
      </c>
      <c r="S112" s="86">
        <f t="shared" si="31"/>
        <v>0</v>
      </c>
      <c r="T112" s="86">
        <f t="shared" si="31"/>
        <v>0</v>
      </c>
      <c r="U112" s="86">
        <f t="shared" si="31"/>
        <v>5000</v>
      </c>
      <c r="V112" s="86">
        <f t="shared" si="31"/>
        <v>5000</v>
      </c>
      <c r="W112" s="86">
        <f t="shared" si="31"/>
        <v>0</v>
      </c>
      <c r="X112" s="86">
        <f t="shared" si="31"/>
        <v>0</v>
      </c>
      <c r="Y112" s="81"/>
    </row>
    <row r="113" spans="1:25" s="8" customFormat="1" ht="37.5">
      <c r="A113" s="7">
        <v>1</v>
      </c>
      <c r="B113" s="75" t="s">
        <v>269</v>
      </c>
      <c r="C113" s="7"/>
      <c r="D113" s="7"/>
      <c r="E113" s="7"/>
      <c r="F113" s="78"/>
      <c r="G113" s="72">
        <v>28000</v>
      </c>
      <c r="H113" s="72">
        <v>28000</v>
      </c>
      <c r="I113" s="72">
        <v>200</v>
      </c>
      <c r="J113" s="72">
        <v>200</v>
      </c>
      <c r="K113" s="72">
        <v>197.204</v>
      </c>
      <c r="L113" s="72">
        <v>197.204</v>
      </c>
      <c r="M113" s="72">
        <v>200</v>
      </c>
      <c r="N113" s="72">
        <v>200</v>
      </c>
      <c r="O113" s="72">
        <v>200</v>
      </c>
      <c r="P113" s="72">
        <v>200</v>
      </c>
      <c r="Q113" s="72">
        <v>28000</v>
      </c>
      <c r="R113" s="72">
        <v>28000</v>
      </c>
      <c r="S113" s="72"/>
      <c r="T113" s="72"/>
      <c r="U113" s="72">
        <v>5000</v>
      </c>
      <c r="V113" s="72">
        <v>5000</v>
      </c>
      <c r="W113" s="72"/>
      <c r="X113" s="72"/>
      <c r="Y113" s="7"/>
    </row>
    <row r="114" spans="1:25" s="82" customFormat="1" ht="19.5">
      <c r="A114" s="81" t="s">
        <v>403</v>
      </c>
      <c r="B114" s="84" t="s">
        <v>61</v>
      </c>
      <c r="C114" s="81"/>
      <c r="D114" s="81"/>
      <c r="E114" s="81"/>
      <c r="F114" s="85"/>
      <c r="G114" s="86">
        <f>G115</f>
        <v>8000</v>
      </c>
      <c r="H114" s="86">
        <f aca="true" t="shared" si="32" ref="H114:X114">H115</f>
        <v>8000</v>
      </c>
      <c r="I114" s="86">
        <f t="shared" si="32"/>
        <v>0</v>
      </c>
      <c r="J114" s="86">
        <f t="shared" si="32"/>
        <v>0</v>
      </c>
      <c r="K114" s="86">
        <f t="shared" si="32"/>
        <v>0</v>
      </c>
      <c r="L114" s="86">
        <f t="shared" si="32"/>
        <v>0</v>
      </c>
      <c r="M114" s="86">
        <f t="shared" si="32"/>
        <v>0</v>
      </c>
      <c r="N114" s="86">
        <f t="shared" si="32"/>
        <v>0</v>
      </c>
      <c r="O114" s="86">
        <f t="shared" si="32"/>
        <v>0</v>
      </c>
      <c r="P114" s="86">
        <f t="shared" si="32"/>
        <v>0</v>
      </c>
      <c r="Q114" s="86">
        <f t="shared" si="32"/>
        <v>8000</v>
      </c>
      <c r="R114" s="86">
        <f t="shared" si="32"/>
        <v>8000</v>
      </c>
      <c r="S114" s="86">
        <f t="shared" si="32"/>
        <v>0</v>
      </c>
      <c r="T114" s="86">
        <f t="shared" si="32"/>
        <v>0</v>
      </c>
      <c r="U114" s="86">
        <f t="shared" si="32"/>
        <v>200</v>
      </c>
      <c r="V114" s="86">
        <f t="shared" si="32"/>
        <v>200</v>
      </c>
      <c r="W114" s="86">
        <f t="shared" si="32"/>
        <v>0</v>
      </c>
      <c r="X114" s="86">
        <f t="shared" si="32"/>
        <v>0</v>
      </c>
      <c r="Y114" s="81"/>
    </row>
    <row r="115" spans="1:25" s="8" customFormat="1" ht="37.5">
      <c r="A115" s="7">
        <v>1</v>
      </c>
      <c r="B115" s="75" t="s">
        <v>404</v>
      </c>
      <c r="C115" s="7"/>
      <c r="D115" s="7"/>
      <c r="E115" s="7"/>
      <c r="F115" s="78"/>
      <c r="G115" s="72">
        <v>8000</v>
      </c>
      <c r="H115" s="72">
        <v>8000</v>
      </c>
      <c r="I115" s="72"/>
      <c r="J115" s="72"/>
      <c r="K115" s="72"/>
      <c r="L115" s="72"/>
      <c r="M115" s="72"/>
      <c r="N115" s="72"/>
      <c r="O115" s="72"/>
      <c r="P115" s="72"/>
      <c r="Q115" s="72">
        <v>8000</v>
      </c>
      <c r="R115" s="72">
        <v>8000</v>
      </c>
      <c r="S115" s="72"/>
      <c r="T115" s="72"/>
      <c r="U115" s="72">
        <v>200</v>
      </c>
      <c r="V115" s="72">
        <v>200</v>
      </c>
      <c r="W115" s="72"/>
      <c r="X115" s="72"/>
      <c r="Y115" s="7"/>
    </row>
    <row r="116" spans="1:25" s="8" customFormat="1" ht="37.5">
      <c r="A116" s="23">
        <v>6</v>
      </c>
      <c r="B116" s="49" t="s">
        <v>195</v>
      </c>
      <c r="C116" s="7"/>
      <c r="D116" s="7"/>
      <c r="E116" s="7"/>
      <c r="F116" s="23"/>
      <c r="G116" s="76">
        <f>G117+G119</f>
        <v>240680</v>
      </c>
      <c r="H116" s="76">
        <f aca="true" t="shared" si="33" ref="H116:X116">H117+H119</f>
        <v>59119</v>
      </c>
      <c r="I116" s="76">
        <f t="shared" si="33"/>
        <v>14688</v>
      </c>
      <c r="J116" s="76">
        <f t="shared" si="33"/>
        <v>14688</v>
      </c>
      <c r="K116" s="76">
        <f t="shared" si="33"/>
        <v>14127.23</v>
      </c>
      <c r="L116" s="76">
        <f t="shared" si="33"/>
        <v>14127.23</v>
      </c>
      <c r="M116" s="76">
        <f t="shared" si="33"/>
        <v>14688</v>
      </c>
      <c r="N116" s="76">
        <f t="shared" si="33"/>
        <v>14688</v>
      </c>
      <c r="O116" s="76">
        <f t="shared" si="33"/>
        <v>221080</v>
      </c>
      <c r="P116" s="76">
        <f t="shared" si="33"/>
        <v>39519</v>
      </c>
      <c r="Q116" s="76">
        <f t="shared" si="33"/>
        <v>47291</v>
      </c>
      <c r="R116" s="76">
        <f t="shared" si="33"/>
        <v>37688</v>
      </c>
      <c r="S116" s="76">
        <f t="shared" si="33"/>
        <v>0</v>
      </c>
      <c r="T116" s="76">
        <f t="shared" si="33"/>
        <v>0</v>
      </c>
      <c r="U116" s="76">
        <f t="shared" si="33"/>
        <v>14600</v>
      </c>
      <c r="V116" s="76">
        <f t="shared" si="33"/>
        <v>14600</v>
      </c>
      <c r="W116" s="76">
        <f t="shared" si="33"/>
        <v>0</v>
      </c>
      <c r="X116" s="76">
        <f t="shared" si="33"/>
        <v>0</v>
      </c>
      <c r="Y116" s="7"/>
    </row>
    <row r="117" spans="1:25" s="8" customFormat="1" ht="58.5">
      <c r="A117" s="81" t="s">
        <v>41</v>
      </c>
      <c r="B117" s="135" t="s">
        <v>123</v>
      </c>
      <c r="C117" s="7"/>
      <c r="D117" s="7"/>
      <c r="E117" s="7"/>
      <c r="F117" s="81"/>
      <c r="G117" s="86">
        <f>SUM(G118:G118)</f>
        <v>220680</v>
      </c>
      <c r="H117" s="86">
        <f aca="true" t="shared" si="34" ref="H117:X117">SUM(H118:H118)</f>
        <v>39119</v>
      </c>
      <c r="I117" s="86">
        <f t="shared" si="34"/>
        <v>14688</v>
      </c>
      <c r="J117" s="86">
        <f t="shared" si="34"/>
        <v>14688</v>
      </c>
      <c r="K117" s="86">
        <f t="shared" si="34"/>
        <v>14127.23</v>
      </c>
      <c r="L117" s="86">
        <f t="shared" si="34"/>
        <v>14127.23</v>
      </c>
      <c r="M117" s="86">
        <f t="shared" si="34"/>
        <v>14688</v>
      </c>
      <c r="N117" s="86">
        <f t="shared" si="34"/>
        <v>14688</v>
      </c>
      <c r="O117" s="86">
        <f t="shared" si="34"/>
        <v>220680</v>
      </c>
      <c r="P117" s="86">
        <f t="shared" si="34"/>
        <v>39119</v>
      </c>
      <c r="Q117" s="86">
        <f t="shared" si="34"/>
        <v>27291</v>
      </c>
      <c r="R117" s="86">
        <f t="shared" si="34"/>
        <v>17688</v>
      </c>
      <c r="S117" s="86">
        <f t="shared" si="34"/>
        <v>0</v>
      </c>
      <c r="T117" s="86">
        <f t="shared" si="34"/>
        <v>0</v>
      </c>
      <c r="U117" s="86">
        <f t="shared" si="34"/>
        <v>0</v>
      </c>
      <c r="V117" s="86">
        <f t="shared" si="34"/>
        <v>0</v>
      </c>
      <c r="W117" s="86">
        <f t="shared" si="34"/>
        <v>0</v>
      </c>
      <c r="X117" s="86">
        <f t="shared" si="34"/>
        <v>0</v>
      </c>
      <c r="Y117" s="7"/>
    </row>
    <row r="118" spans="1:25" s="8" customFormat="1" ht="72.75" customHeight="1">
      <c r="A118" s="7">
        <v>1</v>
      </c>
      <c r="B118" s="75" t="s">
        <v>196</v>
      </c>
      <c r="C118" s="7"/>
      <c r="D118" s="7"/>
      <c r="E118" s="7"/>
      <c r="F118" s="78" t="s">
        <v>332</v>
      </c>
      <c r="G118" s="72">
        <v>220680</v>
      </c>
      <c r="H118" s="72">
        <v>39119</v>
      </c>
      <c r="I118" s="72">
        <v>14688</v>
      </c>
      <c r="J118" s="72">
        <v>14688</v>
      </c>
      <c r="K118" s="72">
        <v>14127.23</v>
      </c>
      <c r="L118" s="72">
        <v>14127.23</v>
      </c>
      <c r="M118" s="72">
        <v>14688</v>
      </c>
      <c r="N118" s="72">
        <v>14688</v>
      </c>
      <c r="O118" s="72">
        <v>220680</v>
      </c>
      <c r="P118" s="72">
        <v>39119</v>
      </c>
      <c r="Q118" s="72">
        <v>27291</v>
      </c>
      <c r="R118" s="72">
        <v>17688</v>
      </c>
      <c r="S118" s="72"/>
      <c r="T118" s="72"/>
      <c r="U118" s="72"/>
      <c r="V118" s="72"/>
      <c r="W118" s="72"/>
      <c r="X118" s="72"/>
      <c r="Y118" s="7"/>
    </row>
    <row r="119" spans="1:25" s="8" customFormat="1" ht="39">
      <c r="A119" s="81" t="s">
        <v>43</v>
      </c>
      <c r="B119" s="84" t="s">
        <v>126</v>
      </c>
      <c r="C119" s="7"/>
      <c r="D119" s="7"/>
      <c r="E119" s="7"/>
      <c r="F119" s="85"/>
      <c r="G119" s="86">
        <f>G120</f>
        <v>20000</v>
      </c>
      <c r="H119" s="86">
        <f aca="true" t="shared" si="35" ref="H119:X119">H120</f>
        <v>20000</v>
      </c>
      <c r="I119" s="86">
        <f t="shared" si="35"/>
        <v>0</v>
      </c>
      <c r="J119" s="86">
        <f t="shared" si="35"/>
        <v>0</v>
      </c>
      <c r="K119" s="86">
        <f t="shared" si="35"/>
        <v>0</v>
      </c>
      <c r="L119" s="86">
        <f t="shared" si="35"/>
        <v>0</v>
      </c>
      <c r="M119" s="86">
        <f t="shared" si="35"/>
        <v>0</v>
      </c>
      <c r="N119" s="86">
        <f t="shared" si="35"/>
        <v>0</v>
      </c>
      <c r="O119" s="86">
        <f t="shared" si="35"/>
        <v>400</v>
      </c>
      <c r="P119" s="86">
        <f t="shared" si="35"/>
        <v>400</v>
      </c>
      <c r="Q119" s="86">
        <f t="shared" si="35"/>
        <v>20000</v>
      </c>
      <c r="R119" s="86">
        <f t="shared" si="35"/>
        <v>20000</v>
      </c>
      <c r="S119" s="86">
        <f t="shared" si="35"/>
        <v>0</v>
      </c>
      <c r="T119" s="86">
        <f t="shared" si="35"/>
        <v>0</v>
      </c>
      <c r="U119" s="86">
        <f t="shared" si="35"/>
        <v>14600</v>
      </c>
      <c r="V119" s="86">
        <f t="shared" si="35"/>
        <v>14600</v>
      </c>
      <c r="W119" s="86">
        <f t="shared" si="35"/>
        <v>0</v>
      </c>
      <c r="X119" s="86">
        <f t="shared" si="35"/>
        <v>0</v>
      </c>
      <c r="Y119" s="7"/>
    </row>
    <row r="120" spans="1:25" s="8" customFormat="1" ht="75">
      <c r="A120" s="7">
        <v>1</v>
      </c>
      <c r="B120" s="75" t="s">
        <v>401</v>
      </c>
      <c r="C120" s="7"/>
      <c r="D120" s="7"/>
      <c r="E120" s="7"/>
      <c r="F120" s="78" t="s">
        <v>402</v>
      </c>
      <c r="G120" s="72">
        <v>20000</v>
      </c>
      <c r="H120" s="72">
        <v>20000</v>
      </c>
      <c r="I120" s="72"/>
      <c r="J120" s="72"/>
      <c r="K120" s="72"/>
      <c r="L120" s="72"/>
      <c r="M120" s="72"/>
      <c r="N120" s="72"/>
      <c r="O120" s="72">
        <v>400</v>
      </c>
      <c r="P120" s="72">
        <v>400</v>
      </c>
      <c r="Q120" s="72">
        <v>20000</v>
      </c>
      <c r="R120" s="72">
        <v>20000</v>
      </c>
      <c r="S120" s="72"/>
      <c r="T120" s="72"/>
      <c r="U120" s="72">
        <v>14600</v>
      </c>
      <c r="V120" s="72">
        <v>14600</v>
      </c>
      <c r="W120" s="72"/>
      <c r="X120" s="72"/>
      <c r="Y120" s="7"/>
    </row>
    <row r="121" spans="1:25" s="8" customFormat="1" ht="37.5">
      <c r="A121" s="23">
        <v>7</v>
      </c>
      <c r="B121" s="49" t="s">
        <v>197</v>
      </c>
      <c r="C121" s="7"/>
      <c r="D121" s="7"/>
      <c r="E121" s="7"/>
      <c r="F121" s="23"/>
      <c r="G121" s="76">
        <f>G122+G124</f>
        <v>18500</v>
      </c>
      <c r="H121" s="76">
        <f aca="true" t="shared" si="36" ref="H121:X121">H122+H124</f>
        <v>11600</v>
      </c>
      <c r="I121" s="76">
        <f t="shared" si="36"/>
        <v>10200</v>
      </c>
      <c r="J121" s="76">
        <f t="shared" si="36"/>
        <v>10200</v>
      </c>
      <c r="K121" s="76">
        <f t="shared" si="36"/>
        <v>0</v>
      </c>
      <c r="L121" s="76">
        <f t="shared" si="36"/>
        <v>0</v>
      </c>
      <c r="M121" s="76">
        <f t="shared" si="36"/>
        <v>10200</v>
      </c>
      <c r="N121" s="76">
        <f t="shared" si="36"/>
        <v>10200</v>
      </c>
      <c r="O121" s="76">
        <f t="shared" si="36"/>
        <v>17100</v>
      </c>
      <c r="P121" s="76">
        <f t="shared" si="36"/>
        <v>10200</v>
      </c>
      <c r="Q121" s="76">
        <f t="shared" si="36"/>
        <v>18500</v>
      </c>
      <c r="R121" s="76">
        <f t="shared" si="36"/>
        <v>11600</v>
      </c>
      <c r="S121" s="76">
        <f t="shared" si="36"/>
        <v>0</v>
      </c>
      <c r="T121" s="76">
        <f t="shared" si="36"/>
        <v>0</v>
      </c>
      <c r="U121" s="76">
        <f t="shared" si="36"/>
        <v>1400</v>
      </c>
      <c r="V121" s="76">
        <f t="shared" si="36"/>
        <v>1400</v>
      </c>
      <c r="W121" s="76">
        <f t="shared" si="36"/>
        <v>0</v>
      </c>
      <c r="X121" s="76">
        <f t="shared" si="36"/>
        <v>0</v>
      </c>
      <c r="Y121" s="7"/>
    </row>
    <row r="122" spans="1:25" s="8" customFormat="1" ht="58.5">
      <c r="A122" s="81" t="s">
        <v>41</v>
      </c>
      <c r="B122" s="135" t="s">
        <v>123</v>
      </c>
      <c r="C122" s="7"/>
      <c r="D122" s="7"/>
      <c r="E122" s="7"/>
      <c r="F122" s="81"/>
      <c r="G122" s="86">
        <f>G123</f>
        <v>16900</v>
      </c>
      <c r="H122" s="86">
        <f aca="true" t="shared" si="37" ref="H122:X122">H123</f>
        <v>10000</v>
      </c>
      <c r="I122" s="86">
        <f t="shared" si="37"/>
        <v>10000</v>
      </c>
      <c r="J122" s="86">
        <f t="shared" si="37"/>
        <v>10000</v>
      </c>
      <c r="K122" s="86">
        <f t="shared" si="37"/>
        <v>0</v>
      </c>
      <c r="L122" s="86">
        <f t="shared" si="37"/>
        <v>0</v>
      </c>
      <c r="M122" s="86">
        <f t="shared" si="37"/>
        <v>10000</v>
      </c>
      <c r="N122" s="86">
        <f t="shared" si="37"/>
        <v>10000</v>
      </c>
      <c r="O122" s="86">
        <f t="shared" si="37"/>
        <v>16900</v>
      </c>
      <c r="P122" s="86">
        <f t="shared" si="37"/>
        <v>10000</v>
      </c>
      <c r="Q122" s="86">
        <f t="shared" si="37"/>
        <v>16900</v>
      </c>
      <c r="R122" s="86">
        <f t="shared" si="37"/>
        <v>10000</v>
      </c>
      <c r="S122" s="86">
        <f t="shared" si="37"/>
        <v>0</v>
      </c>
      <c r="T122" s="86">
        <f t="shared" si="37"/>
        <v>0</v>
      </c>
      <c r="U122" s="86">
        <f t="shared" si="37"/>
        <v>0</v>
      </c>
      <c r="V122" s="86">
        <f t="shared" si="37"/>
        <v>0</v>
      </c>
      <c r="W122" s="86">
        <f t="shared" si="37"/>
        <v>0</v>
      </c>
      <c r="X122" s="86">
        <f t="shared" si="37"/>
        <v>0</v>
      </c>
      <c r="Y122" s="7"/>
    </row>
    <row r="123" spans="1:25" s="8" customFormat="1" ht="51" customHeight="1">
      <c r="A123" s="7">
        <v>1</v>
      </c>
      <c r="B123" s="75" t="s">
        <v>198</v>
      </c>
      <c r="C123" s="7"/>
      <c r="D123" s="7"/>
      <c r="E123" s="7"/>
      <c r="F123" s="78" t="s">
        <v>333</v>
      </c>
      <c r="G123" s="72">
        <v>16900</v>
      </c>
      <c r="H123" s="72">
        <v>10000</v>
      </c>
      <c r="I123" s="72">
        <v>10000</v>
      </c>
      <c r="J123" s="72">
        <v>10000</v>
      </c>
      <c r="K123" s="72"/>
      <c r="L123" s="72"/>
      <c r="M123" s="72">
        <v>10000</v>
      </c>
      <c r="N123" s="72">
        <v>10000</v>
      </c>
      <c r="O123" s="72">
        <v>16900</v>
      </c>
      <c r="P123" s="72">
        <v>10000</v>
      </c>
      <c r="Q123" s="72">
        <v>16900</v>
      </c>
      <c r="R123" s="72">
        <v>10000</v>
      </c>
      <c r="S123" s="72"/>
      <c r="T123" s="72"/>
      <c r="U123" s="72"/>
      <c r="V123" s="72"/>
      <c r="W123" s="72"/>
      <c r="X123" s="72"/>
      <c r="Y123" s="7"/>
    </row>
    <row r="124" spans="1:25" s="82" customFormat="1" ht="39">
      <c r="A124" s="81" t="s">
        <v>43</v>
      </c>
      <c r="B124" s="84" t="s">
        <v>126</v>
      </c>
      <c r="C124" s="81"/>
      <c r="D124" s="81"/>
      <c r="E124" s="81"/>
      <c r="F124" s="85"/>
      <c r="G124" s="86">
        <f>G125</f>
        <v>1600</v>
      </c>
      <c r="H124" s="86">
        <f aca="true" t="shared" si="38" ref="H124:X124">H125</f>
        <v>1600</v>
      </c>
      <c r="I124" s="86">
        <f t="shared" si="38"/>
        <v>200</v>
      </c>
      <c r="J124" s="86">
        <f t="shared" si="38"/>
        <v>200</v>
      </c>
      <c r="K124" s="86">
        <f t="shared" si="38"/>
        <v>0</v>
      </c>
      <c r="L124" s="86">
        <f t="shared" si="38"/>
        <v>0</v>
      </c>
      <c r="M124" s="86">
        <f t="shared" si="38"/>
        <v>200</v>
      </c>
      <c r="N124" s="86">
        <f t="shared" si="38"/>
        <v>200</v>
      </c>
      <c r="O124" s="86">
        <f t="shared" si="38"/>
        <v>200</v>
      </c>
      <c r="P124" s="86">
        <f t="shared" si="38"/>
        <v>200</v>
      </c>
      <c r="Q124" s="86">
        <f t="shared" si="38"/>
        <v>1600</v>
      </c>
      <c r="R124" s="86">
        <f t="shared" si="38"/>
        <v>1600</v>
      </c>
      <c r="S124" s="86">
        <f t="shared" si="38"/>
        <v>0</v>
      </c>
      <c r="T124" s="86">
        <f t="shared" si="38"/>
        <v>0</v>
      </c>
      <c r="U124" s="86">
        <f t="shared" si="38"/>
        <v>1400</v>
      </c>
      <c r="V124" s="86">
        <f t="shared" si="38"/>
        <v>1400</v>
      </c>
      <c r="W124" s="86">
        <f t="shared" si="38"/>
        <v>0</v>
      </c>
      <c r="X124" s="86">
        <f t="shared" si="38"/>
        <v>0</v>
      </c>
      <c r="Y124" s="81"/>
    </row>
    <row r="125" spans="1:25" s="8" customFormat="1" ht="37.5">
      <c r="A125" s="7">
        <v>1</v>
      </c>
      <c r="B125" s="75" t="s">
        <v>270</v>
      </c>
      <c r="C125" s="7"/>
      <c r="D125" s="7"/>
      <c r="E125" s="7"/>
      <c r="F125" s="78"/>
      <c r="G125" s="72">
        <v>1600</v>
      </c>
      <c r="H125" s="72">
        <v>1600</v>
      </c>
      <c r="I125" s="72">
        <v>200</v>
      </c>
      <c r="J125" s="72">
        <v>200</v>
      </c>
      <c r="K125" s="72"/>
      <c r="L125" s="72"/>
      <c r="M125" s="72">
        <v>200</v>
      </c>
      <c r="N125" s="72">
        <v>200</v>
      </c>
      <c r="O125" s="72">
        <v>200</v>
      </c>
      <c r="P125" s="72">
        <v>200</v>
      </c>
      <c r="Q125" s="72">
        <v>1600</v>
      </c>
      <c r="R125" s="72">
        <v>1600</v>
      </c>
      <c r="S125" s="72"/>
      <c r="T125" s="72"/>
      <c r="U125" s="72">
        <v>1400</v>
      </c>
      <c r="V125" s="72">
        <v>1400</v>
      </c>
      <c r="W125" s="72"/>
      <c r="X125" s="72"/>
      <c r="Y125" s="7"/>
    </row>
    <row r="126" spans="1:25" s="21" customFormat="1" ht="25.5" customHeight="1">
      <c r="A126" s="23">
        <v>8</v>
      </c>
      <c r="B126" s="49" t="s">
        <v>199</v>
      </c>
      <c r="C126" s="23"/>
      <c r="D126" s="23"/>
      <c r="E126" s="23"/>
      <c r="F126" s="23"/>
      <c r="G126" s="76"/>
      <c r="H126" s="76"/>
      <c r="I126" s="76"/>
      <c r="J126" s="76"/>
      <c r="K126" s="76"/>
      <c r="L126" s="76"/>
      <c r="M126" s="76"/>
      <c r="N126" s="76"/>
      <c r="O126" s="76"/>
      <c r="P126" s="76"/>
      <c r="Q126" s="76"/>
      <c r="R126" s="76"/>
      <c r="S126" s="76"/>
      <c r="T126" s="76"/>
      <c r="U126" s="76"/>
      <c r="V126" s="76"/>
      <c r="W126" s="76"/>
      <c r="X126" s="76"/>
      <c r="Y126" s="23"/>
    </row>
    <row r="127" spans="1:25" s="21" customFormat="1" ht="37.5">
      <c r="A127" s="23">
        <v>9</v>
      </c>
      <c r="B127" s="49" t="s">
        <v>200</v>
      </c>
      <c r="C127" s="23"/>
      <c r="D127" s="23"/>
      <c r="E127" s="23"/>
      <c r="F127" s="23"/>
      <c r="G127" s="76">
        <f>G128</f>
        <v>40398</v>
      </c>
      <c r="H127" s="76">
        <f aca="true" t="shared" si="39" ref="H127:X127">H128</f>
        <v>20398</v>
      </c>
      <c r="I127" s="76">
        <f t="shared" si="39"/>
        <v>200</v>
      </c>
      <c r="J127" s="76">
        <f t="shared" si="39"/>
        <v>200</v>
      </c>
      <c r="K127" s="76">
        <f t="shared" si="39"/>
        <v>0</v>
      </c>
      <c r="L127" s="76">
        <f t="shared" si="39"/>
        <v>0</v>
      </c>
      <c r="M127" s="76">
        <f t="shared" si="39"/>
        <v>200</v>
      </c>
      <c r="N127" s="76">
        <f t="shared" si="39"/>
        <v>200</v>
      </c>
      <c r="O127" s="76">
        <f t="shared" si="39"/>
        <v>200</v>
      </c>
      <c r="P127" s="76">
        <f t="shared" si="39"/>
        <v>200</v>
      </c>
      <c r="Q127" s="76">
        <f t="shared" si="39"/>
        <v>20398</v>
      </c>
      <c r="R127" s="76">
        <f t="shared" si="39"/>
        <v>20398</v>
      </c>
      <c r="S127" s="76">
        <f t="shared" si="39"/>
        <v>0</v>
      </c>
      <c r="T127" s="76">
        <f t="shared" si="39"/>
        <v>0</v>
      </c>
      <c r="U127" s="76">
        <f t="shared" si="39"/>
        <v>1000</v>
      </c>
      <c r="V127" s="76">
        <f t="shared" si="39"/>
        <v>1000</v>
      </c>
      <c r="W127" s="76">
        <f t="shared" si="39"/>
        <v>0</v>
      </c>
      <c r="X127" s="76">
        <f t="shared" si="39"/>
        <v>0</v>
      </c>
      <c r="Y127" s="23"/>
    </row>
    <row r="128" spans="1:25" s="82" customFormat="1" ht="39">
      <c r="A128" s="81" t="s">
        <v>41</v>
      </c>
      <c r="B128" s="84" t="s">
        <v>126</v>
      </c>
      <c r="C128" s="81"/>
      <c r="D128" s="81"/>
      <c r="E128" s="81"/>
      <c r="F128" s="81"/>
      <c r="G128" s="86">
        <f>G129</f>
        <v>40398</v>
      </c>
      <c r="H128" s="86">
        <f aca="true" t="shared" si="40" ref="H128:X128">H129</f>
        <v>20398</v>
      </c>
      <c r="I128" s="86">
        <f t="shared" si="40"/>
        <v>200</v>
      </c>
      <c r="J128" s="86">
        <f t="shared" si="40"/>
        <v>200</v>
      </c>
      <c r="K128" s="86">
        <f t="shared" si="40"/>
        <v>0</v>
      </c>
      <c r="L128" s="86">
        <f t="shared" si="40"/>
        <v>0</v>
      </c>
      <c r="M128" s="86">
        <f t="shared" si="40"/>
        <v>200</v>
      </c>
      <c r="N128" s="86">
        <f t="shared" si="40"/>
        <v>200</v>
      </c>
      <c r="O128" s="86">
        <f t="shared" si="40"/>
        <v>200</v>
      </c>
      <c r="P128" s="86">
        <f t="shared" si="40"/>
        <v>200</v>
      </c>
      <c r="Q128" s="86">
        <f t="shared" si="40"/>
        <v>20398</v>
      </c>
      <c r="R128" s="86">
        <f t="shared" si="40"/>
        <v>20398</v>
      </c>
      <c r="S128" s="86">
        <f t="shared" si="40"/>
        <v>0</v>
      </c>
      <c r="T128" s="86">
        <f t="shared" si="40"/>
        <v>0</v>
      </c>
      <c r="U128" s="86">
        <f t="shared" si="40"/>
        <v>1000</v>
      </c>
      <c r="V128" s="86">
        <f t="shared" si="40"/>
        <v>1000</v>
      </c>
      <c r="W128" s="86">
        <f t="shared" si="40"/>
        <v>0</v>
      </c>
      <c r="X128" s="86">
        <f t="shared" si="40"/>
        <v>0</v>
      </c>
      <c r="Y128" s="81"/>
    </row>
    <row r="129" spans="1:25" s="8" customFormat="1" ht="121.5" customHeight="1">
      <c r="A129" s="7">
        <v>1</v>
      </c>
      <c r="B129" s="136" t="s">
        <v>271</v>
      </c>
      <c r="C129" s="7"/>
      <c r="D129" s="7"/>
      <c r="E129" s="7"/>
      <c r="F129" s="78"/>
      <c r="G129" s="72">
        <v>40398</v>
      </c>
      <c r="H129" s="72">
        <v>20398</v>
      </c>
      <c r="I129" s="72">
        <v>200</v>
      </c>
      <c r="J129" s="72">
        <v>200</v>
      </c>
      <c r="K129" s="72"/>
      <c r="L129" s="72"/>
      <c r="M129" s="72">
        <v>200</v>
      </c>
      <c r="N129" s="72">
        <v>200</v>
      </c>
      <c r="O129" s="72">
        <v>200</v>
      </c>
      <c r="P129" s="72">
        <v>200</v>
      </c>
      <c r="Q129" s="72">
        <v>20398</v>
      </c>
      <c r="R129" s="72">
        <v>20398</v>
      </c>
      <c r="S129" s="72"/>
      <c r="T129" s="72"/>
      <c r="U129" s="72">
        <v>1000</v>
      </c>
      <c r="V129" s="72">
        <v>1000</v>
      </c>
      <c r="W129" s="72"/>
      <c r="X129" s="72"/>
      <c r="Y129" s="7"/>
    </row>
    <row r="130" spans="1:25" s="8" customFormat="1" ht="37.5">
      <c r="A130" s="23">
        <v>10</v>
      </c>
      <c r="B130" s="49" t="s">
        <v>201</v>
      </c>
      <c r="C130" s="7"/>
      <c r="D130" s="7"/>
      <c r="E130" s="7"/>
      <c r="F130" s="23"/>
      <c r="G130" s="76">
        <f aca="true" t="shared" si="41" ref="G130:X130">G131+G143+G144+G163+G164+G165+G168+G169+G174+G175+G180+G183+G192</f>
        <v>2410613</v>
      </c>
      <c r="H130" s="76">
        <f t="shared" si="41"/>
        <v>839665</v>
      </c>
      <c r="I130" s="76">
        <f t="shared" si="41"/>
        <v>237422</v>
      </c>
      <c r="J130" s="76">
        <f t="shared" si="41"/>
        <v>201416</v>
      </c>
      <c r="K130" s="76">
        <f t="shared" si="41"/>
        <v>71628.01761800001</v>
      </c>
      <c r="L130" s="76">
        <f t="shared" si="41"/>
        <v>71628.01761800001</v>
      </c>
      <c r="M130" s="76">
        <f t="shared" si="41"/>
        <v>237422</v>
      </c>
      <c r="N130" s="76">
        <f t="shared" si="41"/>
        <v>201416</v>
      </c>
      <c r="O130" s="76">
        <f t="shared" si="41"/>
        <v>834116.5</v>
      </c>
      <c r="P130" s="76">
        <f t="shared" si="41"/>
        <v>347460</v>
      </c>
      <c r="Q130" s="76">
        <f t="shared" si="41"/>
        <v>759576</v>
      </c>
      <c r="R130" s="76">
        <f t="shared" si="41"/>
        <v>573661.5</v>
      </c>
      <c r="S130" s="76">
        <f t="shared" si="41"/>
        <v>0</v>
      </c>
      <c r="T130" s="76">
        <f t="shared" si="41"/>
        <v>0</v>
      </c>
      <c r="U130" s="76">
        <f t="shared" si="41"/>
        <v>158907</v>
      </c>
      <c r="V130" s="76">
        <f t="shared" si="41"/>
        <v>130844</v>
      </c>
      <c r="W130" s="76">
        <f t="shared" si="41"/>
        <v>0</v>
      </c>
      <c r="X130" s="76">
        <f t="shared" si="41"/>
        <v>0</v>
      </c>
      <c r="Y130" s="7"/>
    </row>
    <row r="131" spans="1:25" s="8" customFormat="1" ht="37.5">
      <c r="A131" s="23" t="s">
        <v>202</v>
      </c>
      <c r="B131" s="49" t="s">
        <v>203</v>
      </c>
      <c r="C131" s="7"/>
      <c r="D131" s="7"/>
      <c r="E131" s="7"/>
      <c r="F131" s="23"/>
      <c r="G131" s="76">
        <f>G132+G134+G137+G139</f>
        <v>836316</v>
      </c>
      <c r="H131" s="76">
        <f aca="true" t="shared" si="42" ref="H131:X131">H132+H134+H137+H139</f>
        <v>430416</v>
      </c>
      <c r="I131" s="76">
        <f t="shared" si="42"/>
        <v>98728</v>
      </c>
      <c r="J131" s="76">
        <f t="shared" si="42"/>
        <v>98728</v>
      </c>
      <c r="K131" s="76">
        <f t="shared" si="42"/>
        <v>22514.28135</v>
      </c>
      <c r="L131" s="76">
        <f t="shared" si="42"/>
        <v>22514.28135</v>
      </c>
      <c r="M131" s="76">
        <f t="shared" si="42"/>
        <v>98728</v>
      </c>
      <c r="N131" s="76">
        <f t="shared" si="42"/>
        <v>98728</v>
      </c>
      <c r="O131" s="76">
        <f t="shared" si="42"/>
        <v>432153.5</v>
      </c>
      <c r="P131" s="76">
        <f t="shared" si="42"/>
        <v>189154</v>
      </c>
      <c r="Q131" s="76">
        <f t="shared" si="42"/>
        <v>253981</v>
      </c>
      <c r="R131" s="76">
        <f t="shared" si="42"/>
        <v>222427.5</v>
      </c>
      <c r="S131" s="76">
        <f t="shared" si="42"/>
        <v>0</v>
      </c>
      <c r="T131" s="76">
        <f t="shared" si="42"/>
        <v>0</v>
      </c>
      <c r="U131" s="76">
        <f t="shared" si="42"/>
        <v>8000</v>
      </c>
      <c r="V131" s="76">
        <f t="shared" si="42"/>
        <v>8000</v>
      </c>
      <c r="W131" s="76">
        <f t="shared" si="42"/>
        <v>0</v>
      </c>
      <c r="X131" s="76">
        <f t="shared" si="42"/>
        <v>0</v>
      </c>
      <c r="Y131" s="7"/>
    </row>
    <row r="132" spans="1:25" s="8" customFormat="1" ht="58.5">
      <c r="A132" s="81" t="s">
        <v>41</v>
      </c>
      <c r="B132" s="135" t="s">
        <v>123</v>
      </c>
      <c r="C132" s="7"/>
      <c r="D132" s="7"/>
      <c r="E132" s="7"/>
      <c r="F132" s="81"/>
      <c r="G132" s="86">
        <f aca="true" t="shared" si="43" ref="G132:X132">SUM(G133:G133)</f>
        <v>341000</v>
      </c>
      <c r="H132" s="86">
        <f t="shared" si="43"/>
        <v>120000</v>
      </c>
      <c r="I132" s="86">
        <f t="shared" si="43"/>
        <v>24554</v>
      </c>
      <c r="J132" s="86">
        <f t="shared" si="43"/>
        <v>24554</v>
      </c>
      <c r="K132" s="86">
        <f t="shared" si="43"/>
        <v>4726.997</v>
      </c>
      <c r="L132" s="86">
        <f t="shared" si="43"/>
        <v>4726.997</v>
      </c>
      <c r="M132" s="86">
        <f t="shared" si="43"/>
        <v>24554</v>
      </c>
      <c r="N132" s="86">
        <f t="shared" si="43"/>
        <v>24554</v>
      </c>
      <c r="O132" s="86">
        <f t="shared" si="43"/>
        <v>310553.5</v>
      </c>
      <c r="P132" s="86">
        <f t="shared" si="43"/>
        <v>79554</v>
      </c>
      <c r="Q132" s="86">
        <f t="shared" si="43"/>
        <v>63107</v>
      </c>
      <c r="R132" s="86">
        <f t="shared" si="43"/>
        <v>31553.5</v>
      </c>
      <c r="S132" s="86">
        <f t="shared" si="43"/>
        <v>0</v>
      </c>
      <c r="T132" s="86">
        <f t="shared" si="43"/>
        <v>0</v>
      </c>
      <c r="U132" s="86">
        <f t="shared" si="43"/>
        <v>0</v>
      </c>
      <c r="V132" s="86">
        <f t="shared" si="43"/>
        <v>0</v>
      </c>
      <c r="W132" s="86">
        <f t="shared" si="43"/>
        <v>0</v>
      </c>
      <c r="X132" s="86">
        <f t="shared" si="43"/>
        <v>0</v>
      </c>
      <c r="Y132" s="7"/>
    </row>
    <row r="133" spans="1:25" s="8" customFormat="1" ht="63.75" customHeight="1">
      <c r="A133" s="7">
        <v>1</v>
      </c>
      <c r="B133" s="75" t="s">
        <v>206</v>
      </c>
      <c r="C133" s="7"/>
      <c r="D133" s="7"/>
      <c r="E133" s="7"/>
      <c r="F133" s="83" t="s">
        <v>406</v>
      </c>
      <c r="G133" s="72">
        <v>341000</v>
      </c>
      <c r="H133" s="72">
        <v>120000</v>
      </c>
      <c r="I133" s="72">
        <v>24554</v>
      </c>
      <c r="J133" s="72">
        <v>24554</v>
      </c>
      <c r="K133" s="72">
        <v>4726.997</v>
      </c>
      <c r="L133" s="72">
        <v>4726.997</v>
      </c>
      <c r="M133" s="72">
        <v>24554</v>
      </c>
      <c r="N133" s="72">
        <v>24554</v>
      </c>
      <c r="O133" s="72">
        <v>310553.5</v>
      </c>
      <c r="P133" s="72">
        <v>79554</v>
      </c>
      <c r="Q133" s="72">
        <v>63107</v>
      </c>
      <c r="R133" s="72">
        <v>31553.5</v>
      </c>
      <c r="S133" s="72"/>
      <c r="T133" s="72"/>
      <c r="U133" s="72"/>
      <c r="V133" s="72"/>
      <c r="W133" s="72"/>
      <c r="X133" s="72"/>
      <c r="Y133" s="7"/>
    </row>
    <row r="134" spans="1:25" s="8" customFormat="1" ht="39">
      <c r="A134" s="81" t="s">
        <v>43</v>
      </c>
      <c r="B134" s="84" t="s">
        <v>124</v>
      </c>
      <c r="C134" s="7"/>
      <c r="D134" s="7"/>
      <c r="E134" s="7"/>
      <c r="F134" s="85"/>
      <c r="G134" s="86">
        <f>SUM(G135:G136)</f>
        <v>122500</v>
      </c>
      <c r="H134" s="86">
        <f aca="true" t="shared" si="44" ref="H134:X134">SUM(H135:H136)</f>
        <v>110500</v>
      </c>
      <c r="I134" s="86">
        <f t="shared" si="44"/>
        <v>67674</v>
      </c>
      <c r="J134" s="86">
        <f t="shared" si="44"/>
        <v>67674</v>
      </c>
      <c r="K134" s="86">
        <f t="shared" si="44"/>
        <v>17787.28435</v>
      </c>
      <c r="L134" s="86">
        <f t="shared" si="44"/>
        <v>17787.28435</v>
      </c>
      <c r="M134" s="86">
        <f t="shared" si="44"/>
        <v>67674</v>
      </c>
      <c r="N134" s="86">
        <f t="shared" si="44"/>
        <v>67674</v>
      </c>
      <c r="O134" s="86">
        <f t="shared" si="44"/>
        <v>114500</v>
      </c>
      <c r="P134" s="86">
        <f t="shared" si="44"/>
        <v>102500</v>
      </c>
      <c r="Q134" s="86">
        <f t="shared" si="44"/>
        <v>75674</v>
      </c>
      <c r="R134" s="86">
        <f t="shared" si="44"/>
        <v>75674</v>
      </c>
      <c r="S134" s="86">
        <f t="shared" si="44"/>
        <v>0</v>
      </c>
      <c r="T134" s="86">
        <f t="shared" si="44"/>
        <v>0</v>
      </c>
      <c r="U134" s="86">
        <f t="shared" si="44"/>
        <v>0</v>
      </c>
      <c r="V134" s="86">
        <f t="shared" si="44"/>
        <v>0</v>
      </c>
      <c r="W134" s="86">
        <f t="shared" si="44"/>
        <v>0</v>
      </c>
      <c r="X134" s="86">
        <f t="shared" si="44"/>
        <v>0</v>
      </c>
      <c r="Y134" s="7"/>
    </row>
    <row r="135" spans="1:25" s="8" customFormat="1" ht="52.5" customHeight="1">
      <c r="A135" s="7">
        <v>1</v>
      </c>
      <c r="B135" s="75" t="s">
        <v>204</v>
      </c>
      <c r="C135" s="7"/>
      <c r="D135" s="7"/>
      <c r="E135" s="7"/>
      <c r="F135" s="83" t="s">
        <v>405</v>
      </c>
      <c r="G135" s="72">
        <v>60000</v>
      </c>
      <c r="H135" s="72">
        <v>60000</v>
      </c>
      <c r="I135" s="72">
        <v>38174</v>
      </c>
      <c r="J135" s="72">
        <v>38174</v>
      </c>
      <c r="K135" s="72">
        <v>17787.28435</v>
      </c>
      <c r="L135" s="72">
        <v>17787.28435</v>
      </c>
      <c r="M135" s="72">
        <v>38174</v>
      </c>
      <c r="N135" s="72">
        <v>38174</v>
      </c>
      <c r="O135" s="72">
        <v>55000</v>
      </c>
      <c r="P135" s="72">
        <v>55000</v>
      </c>
      <c r="Q135" s="72">
        <v>46174</v>
      </c>
      <c r="R135" s="72">
        <v>46174</v>
      </c>
      <c r="S135" s="72"/>
      <c r="T135" s="72"/>
      <c r="U135" s="72"/>
      <c r="V135" s="72"/>
      <c r="W135" s="72"/>
      <c r="X135" s="72"/>
      <c r="Y135" s="83" t="s">
        <v>407</v>
      </c>
    </row>
    <row r="136" spans="1:25" s="8" customFormat="1" ht="38.25">
      <c r="A136" s="7">
        <v>2</v>
      </c>
      <c r="B136" s="75" t="s">
        <v>205</v>
      </c>
      <c r="C136" s="7"/>
      <c r="D136" s="7"/>
      <c r="E136" s="7"/>
      <c r="F136" s="83" t="s">
        <v>334</v>
      </c>
      <c r="G136" s="72">
        <v>62500</v>
      </c>
      <c r="H136" s="72">
        <v>50500</v>
      </c>
      <c r="I136" s="72">
        <v>29500</v>
      </c>
      <c r="J136" s="72">
        <v>29500</v>
      </c>
      <c r="K136" s="72"/>
      <c r="L136" s="72"/>
      <c r="M136" s="72">
        <v>29500</v>
      </c>
      <c r="N136" s="72">
        <v>29500</v>
      </c>
      <c r="O136" s="72">
        <v>59500</v>
      </c>
      <c r="P136" s="72">
        <v>47500</v>
      </c>
      <c r="Q136" s="72">
        <v>29500</v>
      </c>
      <c r="R136" s="72">
        <v>29500</v>
      </c>
      <c r="S136" s="72"/>
      <c r="T136" s="72"/>
      <c r="U136" s="72"/>
      <c r="V136" s="72"/>
      <c r="W136" s="72"/>
      <c r="X136" s="72"/>
      <c r="Y136" s="83" t="s">
        <v>407</v>
      </c>
    </row>
    <row r="137" spans="1:25" s="82" customFormat="1" ht="39">
      <c r="A137" s="81" t="s">
        <v>24</v>
      </c>
      <c r="B137" s="84" t="s">
        <v>125</v>
      </c>
      <c r="C137" s="81"/>
      <c r="D137" s="81"/>
      <c r="E137" s="81"/>
      <c r="F137" s="138"/>
      <c r="G137" s="86">
        <f>G138</f>
        <v>273016</v>
      </c>
      <c r="H137" s="86">
        <f aca="true" t="shared" si="45" ref="H137:X137">H138</f>
        <v>100116</v>
      </c>
      <c r="I137" s="86">
        <f t="shared" si="45"/>
        <v>6500</v>
      </c>
      <c r="J137" s="86">
        <f t="shared" si="45"/>
        <v>6500</v>
      </c>
      <c r="K137" s="86">
        <f t="shared" si="45"/>
        <v>0</v>
      </c>
      <c r="L137" s="86">
        <f t="shared" si="45"/>
        <v>0</v>
      </c>
      <c r="M137" s="86">
        <f t="shared" si="45"/>
        <v>6500</v>
      </c>
      <c r="N137" s="86">
        <f t="shared" si="45"/>
        <v>6500</v>
      </c>
      <c r="O137" s="86">
        <f t="shared" si="45"/>
        <v>6500</v>
      </c>
      <c r="P137" s="86">
        <f t="shared" si="45"/>
        <v>6500</v>
      </c>
      <c r="Q137" s="86">
        <f t="shared" si="45"/>
        <v>26000</v>
      </c>
      <c r="R137" s="86">
        <f t="shared" si="45"/>
        <v>26000</v>
      </c>
      <c r="S137" s="86">
        <f t="shared" si="45"/>
        <v>0</v>
      </c>
      <c r="T137" s="86">
        <f t="shared" si="45"/>
        <v>0</v>
      </c>
      <c r="U137" s="86">
        <f t="shared" si="45"/>
        <v>2000</v>
      </c>
      <c r="V137" s="86">
        <f t="shared" si="45"/>
        <v>2000</v>
      </c>
      <c r="W137" s="86">
        <f t="shared" si="45"/>
        <v>0</v>
      </c>
      <c r="X137" s="86">
        <f t="shared" si="45"/>
        <v>0</v>
      </c>
      <c r="Y137" s="138"/>
    </row>
    <row r="138" spans="1:25" s="144" customFormat="1" ht="56.25">
      <c r="A138" s="140">
        <v>1</v>
      </c>
      <c r="B138" s="141" t="s">
        <v>207</v>
      </c>
      <c r="C138" s="140"/>
      <c r="D138" s="140"/>
      <c r="E138" s="140"/>
      <c r="F138" s="142" t="s">
        <v>335</v>
      </c>
      <c r="G138" s="73">
        <v>273016</v>
      </c>
      <c r="H138" s="73">
        <v>100116</v>
      </c>
      <c r="I138" s="73">
        <v>6500</v>
      </c>
      <c r="J138" s="73">
        <v>6500</v>
      </c>
      <c r="K138" s="73"/>
      <c r="L138" s="73"/>
      <c r="M138" s="73">
        <v>6500</v>
      </c>
      <c r="N138" s="73">
        <v>6500</v>
      </c>
      <c r="O138" s="73">
        <v>6500</v>
      </c>
      <c r="P138" s="73">
        <v>6500</v>
      </c>
      <c r="Q138" s="73">
        <v>26000</v>
      </c>
      <c r="R138" s="73">
        <v>26000</v>
      </c>
      <c r="S138" s="73"/>
      <c r="T138" s="73"/>
      <c r="U138" s="73">
        <v>2000</v>
      </c>
      <c r="V138" s="73">
        <v>2000</v>
      </c>
      <c r="W138" s="73"/>
      <c r="X138" s="73"/>
      <c r="Y138" s="143" t="s">
        <v>552</v>
      </c>
    </row>
    <row r="139" spans="1:25" s="149" customFormat="1" ht="39">
      <c r="A139" s="145" t="s">
        <v>25</v>
      </c>
      <c r="B139" s="146" t="s">
        <v>126</v>
      </c>
      <c r="C139" s="145"/>
      <c r="D139" s="145"/>
      <c r="E139" s="145"/>
      <c r="F139" s="147"/>
      <c r="G139" s="148">
        <f>SUM(G140:G142)</f>
        <v>99800</v>
      </c>
      <c r="H139" s="148">
        <f aca="true" t="shared" si="46" ref="H139:X139">SUM(H140:H142)</f>
        <v>99800</v>
      </c>
      <c r="I139" s="148">
        <f t="shared" si="46"/>
        <v>0</v>
      </c>
      <c r="J139" s="148">
        <f t="shared" si="46"/>
        <v>0</v>
      </c>
      <c r="K139" s="148">
        <f t="shared" si="46"/>
        <v>0</v>
      </c>
      <c r="L139" s="148">
        <f t="shared" si="46"/>
        <v>0</v>
      </c>
      <c r="M139" s="148">
        <f t="shared" si="46"/>
        <v>0</v>
      </c>
      <c r="N139" s="148">
        <f t="shared" si="46"/>
        <v>0</v>
      </c>
      <c r="O139" s="148">
        <f t="shared" si="46"/>
        <v>600</v>
      </c>
      <c r="P139" s="148">
        <f t="shared" si="46"/>
        <v>600</v>
      </c>
      <c r="Q139" s="148">
        <f t="shared" si="46"/>
        <v>89200</v>
      </c>
      <c r="R139" s="148">
        <f t="shared" si="46"/>
        <v>89200</v>
      </c>
      <c r="S139" s="148">
        <f t="shared" si="46"/>
        <v>0</v>
      </c>
      <c r="T139" s="148">
        <f t="shared" si="46"/>
        <v>0</v>
      </c>
      <c r="U139" s="148">
        <f t="shared" si="46"/>
        <v>6000</v>
      </c>
      <c r="V139" s="148">
        <f t="shared" si="46"/>
        <v>6000</v>
      </c>
      <c r="W139" s="148">
        <f t="shared" si="46"/>
        <v>0</v>
      </c>
      <c r="X139" s="148">
        <f t="shared" si="46"/>
        <v>0</v>
      </c>
      <c r="Y139" s="147"/>
    </row>
    <row r="140" spans="1:25" s="144" customFormat="1" ht="56.25">
      <c r="A140" s="140">
        <v>1</v>
      </c>
      <c r="B140" s="141" t="s">
        <v>553</v>
      </c>
      <c r="C140" s="140"/>
      <c r="D140" s="140"/>
      <c r="E140" s="140"/>
      <c r="F140" s="143" t="s">
        <v>555</v>
      </c>
      <c r="G140" s="73">
        <v>39800</v>
      </c>
      <c r="H140" s="73">
        <v>39800</v>
      </c>
      <c r="I140" s="73"/>
      <c r="J140" s="73"/>
      <c r="K140" s="73"/>
      <c r="L140" s="73"/>
      <c r="M140" s="73"/>
      <c r="N140" s="73"/>
      <c r="O140" s="73">
        <v>200</v>
      </c>
      <c r="P140" s="73">
        <v>200</v>
      </c>
      <c r="Q140" s="73">
        <v>35600</v>
      </c>
      <c r="R140" s="73">
        <v>35600</v>
      </c>
      <c r="S140" s="73"/>
      <c r="T140" s="73"/>
      <c r="U140" s="73">
        <v>2000</v>
      </c>
      <c r="V140" s="73">
        <v>2000</v>
      </c>
      <c r="W140" s="73"/>
      <c r="X140" s="73"/>
      <c r="Y140" s="143"/>
    </row>
    <row r="141" spans="1:25" s="144" customFormat="1" ht="56.25">
      <c r="A141" s="140">
        <v>2</v>
      </c>
      <c r="B141" s="141" t="s">
        <v>557</v>
      </c>
      <c r="C141" s="140"/>
      <c r="D141" s="140"/>
      <c r="E141" s="140"/>
      <c r="F141" s="143" t="s">
        <v>558</v>
      </c>
      <c r="G141" s="73">
        <v>30000</v>
      </c>
      <c r="H141" s="73">
        <v>30000</v>
      </c>
      <c r="I141" s="73"/>
      <c r="J141" s="73"/>
      <c r="K141" s="73"/>
      <c r="L141" s="73"/>
      <c r="M141" s="73"/>
      <c r="N141" s="73"/>
      <c r="O141" s="73">
        <v>200</v>
      </c>
      <c r="P141" s="73">
        <v>200</v>
      </c>
      <c r="Q141" s="73">
        <v>26800</v>
      </c>
      <c r="R141" s="73">
        <v>26800</v>
      </c>
      <c r="S141" s="73"/>
      <c r="T141" s="73"/>
      <c r="U141" s="73">
        <v>2000</v>
      </c>
      <c r="V141" s="73">
        <v>2000</v>
      </c>
      <c r="W141" s="73"/>
      <c r="X141" s="73"/>
      <c r="Y141" s="143"/>
    </row>
    <row r="142" spans="1:25" s="144" customFormat="1" ht="56.25">
      <c r="A142" s="140">
        <v>3</v>
      </c>
      <c r="B142" s="141" t="s">
        <v>554</v>
      </c>
      <c r="C142" s="140"/>
      <c r="D142" s="140"/>
      <c r="E142" s="140"/>
      <c r="F142" s="143" t="s">
        <v>556</v>
      </c>
      <c r="G142" s="73">
        <v>30000</v>
      </c>
      <c r="H142" s="73">
        <v>30000</v>
      </c>
      <c r="I142" s="73"/>
      <c r="J142" s="73"/>
      <c r="K142" s="73"/>
      <c r="L142" s="73"/>
      <c r="M142" s="73"/>
      <c r="N142" s="73"/>
      <c r="O142" s="73">
        <v>200</v>
      </c>
      <c r="P142" s="73">
        <v>200</v>
      </c>
      <c r="Q142" s="73">
        <v>26800</v>
      </c>
      <c r="R142" s="73">
        <v>26800</v>
      </c>
      <c r="S142" s="73"/>
      <c r="T142" s="73"/>
      <c r="U142" s="73">
        <v>2000</v>
      </c>
      <c r="V142" s="73">
        <v>2000</v>
      </c>
      <c r="W142" s="73"/>
      <c r="X142" s="73"/>
      <c r="Y142" s="143"/>
    </row>
    <row r="143" spans="1:25" s="8" customFormat="1" ht="18.75">
      <c r="A143" s="23" t="s">
        <v>208</v>
      </c>
      <c r="B143" s="49" t="s">
        <v>209</v>
      </c>
      <c r="C143" s="7"/>
      <c r="D143" s="7"/>
      <c r="E143" s="7"/>
      <c r="F143" s="23"/>
      <c r="G143" s="76"/>
      <c r="H143" s="76"/>
      <c r="I143" s="72"/>
      <c r="J143" s="76"/>
      <c r="K143" s="72"/>
      <c r="L143" s="72"/>
      <c r="M143" s="72"/>
      <c r="N143" s="72"/>
      <c r="O143" s="72"/>
      <c r="P143" s="73"/>
      <c r="Q143" s="72"/>
      <c r="R143" s="76"/>
      <c r="S143" s="72"/>
      <c r="T143" s="72"/>
      <c r="U143" s="72"/>
      <c r="V143" s="72"/>
      <c r="W143" s="72"/>
      <c r="X143" s="72"/>
      <c r="Y143" s="7"/>
    </row>
    <row r="144" spans="1:25" s="8" customFormat="1" ht="18.75">
      <c r="A144" s="23" t="s">
        <v>210</v>
      </c>
      <c r="B144" s="49" t="s">
        <v>211</v>
      </c>
      <c r="C144" s="7"/>
      <c r="D144" s="7"/>
      <c r="E144" s="7"/>
      <c r="F144" s="23"/>
      <c r="G144" s="76">
        <f>G145+G151+G158+G160</f>
        <v>1196695</v>
      </c>
      <c r="H144" s="76">
        <f aca="true" t="shared" si="47" ref="H144:X144">H145+H151+H158+H160</f>
        <v>156169</v>
      </c>
      <c r="I144" s="76">
        <f t="shared" si="47"/>
        <v>72783</v>
      </c>
      <c r="J144" s="76">
        <f t="shared" si="47"/>
        <v>61061</v>
      </c>
      <c r="K144" s="76">
        <f t="shared" si="47"/>
        <v>33696.48525500001</v>
      </c>
      <c r="L144" s="76">
        <f t="shared" si="47"/>
        <v>33696.48525500001</v>
      </c>
      <c r="M144" s="76">
        <f t="shared" si="47"/>
        <v>72783</v>
      </c>
      <c r="N144" s="76">
        <f t="shared" si="47"/>
        <v>61061</v>
      </c>
      <c r="O144" s="76">
        <f t="shared" si="47"/>
        <v>205834</v>
      </c>
      <c r="P144" s="76">
        <f t="shared" si="47"/>
        <v>62888</v>
      </c>
      <c r="Q144" s="76">
        <f t="shared" si="47"/>
        <v>238062</v>
      </c>
      <c r="R144" s="76">
        <f t="shared" si="47"/>
        <v>156661</v>
      </c>
      <c r="S144" s="76">
        <f t="shared" si="47"/>
        <v>0</v>
      </c>
      <c r="T144" s="76">
        <f t="shared" si="47"/>
        <v>0</v>
      </c>
      <c r="U144" s="76">
        <f t="shared" si="47"/>
        <v>54412</v>
      </c>
      <c r="V144" s="76">
        <f t="shared" si="47"/>
        <v>35200</v>
      </c>
      <c r="W144" s="76">
        <f t="shared" si="47"/>
        <v>0</v>
      </c>
      <c r="X144" s="76">
        <f t="shared" si="47"/>
        <v>0</v>
      </c>
      <c r="Y144" s="7"/>
    </row>
    <row r="145" spans="1:25" s="8" customFormat="1" ht="58.5">
      <c r="A145" s="81" t="s">
        <v>41</v>
      </c>
      <c r="B145" s="135" t="s">
        <v>123</v>
      </c>
      <c r="C145" s="7"/>
      <c r="D145" s="7"/>
      <c r="E145" s="7"/>
      <c r="F145" s="81"/>
      <c r="G145" s="86">
        <f>SUM(G146:G150)</f>
        <v>1000795</v>
      </c>
      <c r="H145" s="86">
        <f aca="true" t="shared" si="48" ref="H145:X145">SUM(H146:H150)</f>
        <v>24269</v>
      </c>
      <c r="I145" s="86">
        <f t="shared" si="48"/>
        <v>25661</v>
      </c>
      <c r="J145" s="86">
        <f t="shared" si="48"/>
        <v>25661</v>
      </c>
      <c r="K145" s="86">
        <f t="shared" si="48"/>
        <v>16354.845186999999</v>
      </c>
      <c r="L145" s="86">
        <f t="shared" si="48"/>
        <v>16354.845186999999</v>
      </c>
      <c r="M145" s="86">
        <f t="shared" si="48"/>
        <v>25661</v>
      </c>
      <c r="N145" s="86">
        <f t="shared" si="48"/>
        <v>25661</v>
      </c>
      <c r="O145" s="86">
        <f t="shared" si="48"/>
        <v>128646</v>
      </c>
      <c r="P145" s="86">
        <f t="shared" si="48"/>
        <v>26588</v>
      </c>
      <c r="Q145" s="86">
        <f t="shared" si="48"/>
        <v>43062</v>
      </c>
      <c r="R145" s="86">
        <f t="shared" si="48"/>
        <v>25661</v>
      </c>
      <c r="S145" s="86">
        <f t="shared" si="48"/>
        <v>0</v>
      </c>
      <c r="T145" s="86">
        <f t="shared" si="48"/>
        <v>0</v>
      </c>
      <c r="U145" s="86">
        <f t="shared" si="48"/>
        <v>0</v>
      </c>
      <c r="V145" s="86">
        <f t="shared" si="48"/>
        <v>0</v>
      </c>
      <c r="W145" s="86">
        <f t="shared" si="48"/>
        <v>0</v>
      </c>
      <c r="X145" s="86">
        <f t="shared" si="48"/>
        <v>0</v>
      </c>
      <c r="Y145" s="7"/>
    </row>
    <row r="146" spans="1:25" s="8" customFormat="1" ht="38.25">
      <c r="A146" s="7">
        <v>1</v>
      </c>
      <c r="B146" s="75" t="s">
        <v>212</v>
      </c>
      <c r="C146" s="7"/>
      <c r="D146" s="7"/>
      <c r="E146" s="7"/>
      <c r="F146" s="83" t="s">
        <v>408</v>
      </c>
      <c r="G146" s="72">
        <v>105000</v>
      </c>
      <c r="H146" s="72">
        <v>10500</v>
      </c>
      <c r="I146" s="72">
        <v>9773</v>
      </c>
      <c r="J146" s="72">
        <v>9773</v>
      </c>
      <c r="K146" s="72">
        <v>5947.509789</v>
      </c>
      <c r="L146" s="72">
        <v>5947.509789</v>
      </c>
      <c r="M146" s="72">
        <v>9773</v>
      </c>
      <c r="N146" s="72">
        <v>9773</v>
      </c>
      <c r="O146" s="72">
        <v>95227</v>
      </c>
      <c r="P146" s="72">
        <v>10500</v>
      </c>
      <c r="Q146" s="72">
        <v>9773</v>
      </c>
      <c r="R146" s="72">
        <v>9773</v>
      </c>
      <c r="S146" s="72"/>
      <c r="T146" s="72"/>
      <c r="U146" s="72"/>
      <c r="V146" s="72"/>
      <c r="W146" s="72"/>
      <c r="X146" s="72"/>
      <c r="Y146" s="7"/>
    </row>
    <row r="147" spans="1:25" s="8" customFormat="1" ht="37.5">
      <c r="A147" s="7">
        <v>2</v>
      </c>
      <c r="B147" s="75" t="s">
        <v>213</v>
      </c>
      <c r="C147" s="7"/>
      <c r="D147" s="7"/>
      <c r="E147" s="7"/>
      <c r="F147" s="78" t="s">
        <v>336</v>
      </c>
      <c r="G147" s="72">
        <v>862695</v>
      </c>
      <c r="H147" s="72"/>
      <c r="I147" s="72">
        <v>2319</v>
      </c>
      <c r="J147" s="72">
        <v>2319</v>
      </c>
      <c r="K147" s="72">
        <v>399.643</v>
      </c>
      <c r="L147" s="72">
        <v>399.643</v>
      </c>
      <c r="M147" s="72">
        <v>2319</v>
      </c>
      <c r="N147" s="72">
        <v>2319</v>
      </c>
      <c r="O147" s="72">
        <v>2319</v>
      </c>
      <c r="P147" s="72">
        <v>2319</v>
      </c>
      <c r="Q147" s="72">
        <v>2319</v>
      </c>
      <c r="R147" s="72">
        <v>2319</v>
      </c>
      <c r="S147" s="72"/>
      <c r="T147" s="72"/>
      <c r="U147" s="72"/>
      <c r="V147" s="72"/>
      <c r="W147" s="72"/>
      <c r="X147" s="72"/>
      <c r="Y147" s="7"/>
    </row>
    <row r="148" spans="1:25" s="8" customFormat="1" ht="37.5">
      <c r="A148" s="7">
        <v>3</v>
      </c>
      <c r="B148" s="75" t="s">
        <v>214</v>
      </c>
      <c r="C148" s="7"/>
      <c r="D148" s="7"/>
      <c r="E148" s="7"/>
      <c r="F148" s="78" t="s">
        <v>337</v>
      </c>
      <c r="G148" s="72">
        <v>7500</v>
      </c>
      <c r="H148" s="72">
        <v>2969</v>
      </c>
      <c r="I148" s="72">
        <v>2969</v>
      </c>
      <c r="J148" s="72">
        <v>2969</v>
      </c>
      <c r="K148" s="72">
        <v>2969</v>
      </c>
      <c r="L148" s="72">
        <v>2969</v>
      </c>
      <c r="M148" s="72">
        <v>2969</v>
      </c>
      <c r="N148" s="72">
        <v>2969</v>
      </c>
      <c r="O148" s="72">
        <v>7500</v>
      </c>
      <c r="P148" s="72">
        <v>2969</v>
      </c>
      <c r="Q148" s="72">
        <v>5570</v>
      </c>
      <c r="R148" s="72">
        <v>2969</v>
      </c>
      <c r="S148" s="72"/>
      <c r="T148" s="72"/>
      <c r="U148" s="72"/>
      <c r="V148" s="72"/>
      <c r="W148" s="72"/>
      <c r="X148" s="72"/>
      <c r="Y148" s="7"/>
    </row>
    <row r="149" spans="1:25" s="8" customFormat="1" ht="56.25">
      <c r="A149" s="7">
        <v>4</v>
      </c>
      <c r="B149" s="75" t="s">
        <v>215</v>
      </c>
      <c r="C149" s="7"/>
      <c r="D149" s="7"/>
      <c r="E149" s="7"/>
      <c r="F149" s="78" t="s">
        <v>338</v>
      </c>
      <c r="G149" s="72">
        <v>12000</v>
      </c>
      <c r="H149" s="72">
        <v>7000</v>
      </c>
      <c r="I149" s="72">
        <v>6800</v>
      </c>
      <c r="J149" s="72">
        <v>6800</v>
      </c>
      <c r="K149" s="72">
        <v>6800</v>
      </c>
      <c r="L149" s="72">
        <v>6800</v>
      </c>
      <c r="M149" s="72">
        <v>6800</v>
      </c>
      <c r="N149" s="72">
        <v>6800</v>
      </c>
      <c r="O149" s="72">
        <v>10000</v>
      </c>
      <c r="P149" s="72">
        <v>7000</v>
      </c>
      <c r="Q149" s="72">
        <v>11800</v>
      </c>
      <c r="R149" s="72">
        <v>6800</v>
      </c>
      <c r="S149" s="72"/>
      <c r="T149" s="72"/>
      <c r="U149" s="72"/>
      <c r="V149" s="72"/>
      <c r="W149" s="72"/>
      <c r="X149" s="72"/>
      <c r="Y149" s="7"/>
    </row>
    <row r="150" spans="1:25" s="8" customFormat="1" ht="56.25">
      <c r="A150" s="7">
        <v>5</v>
      </c>
      <c r="B150" s="75" t="s">
        <v>216</v>
      </c>
      <c r="C150" s="7"/>
      <c r="D150" s="7"/>
      <c r="E150" s="7"/>
      <c r="F150" s="78" t="s">
        <v>339</v>
      </c>
      <c r="G150" s="72">
        <v>13600</v>
      </c>
      <c r="H150" s="72">
        <v>3800</v>
      </c>
      <c r="I150" s="72">
        <v>3800</v>
      </c>
      <c r="J150" s="72">
        <v>3800</v>
      </c>
      <c r="K150" s="72">
        <v>238.692398</v>
      </c>
      <c r="L150" s="72">
        <v>238.692398</v>
      </c>
      <c r="M150" s="72">
        <v>3800</v>
      </c>
      <c r="N150" s="72">
        <v>3800</v>
      </c>
      <c r="O150" s="72">
        <v>13600</v>
      </c>
      <c r="P150" s="72">
        <v>3800</v>
      </c>
      <c r="Q150" s="72">
        <v>13600</v>
      </c>
      <c r="R150" s="72">
        <v>3800</v>
      </c>
      <c r="S150" s="72"/>
      <c r="T150" s="72"/>
      <c r="U150" s="72"/>
      <c r="V150" s="72"/>
      <c r="W150" s="72"/>
      <c r="X150" s="72"/>
      <c r="Y150" s="7"/>
    </row>
    <row r="151" spans="1:25" s="8" customFormat="1" ht="39">
      <c r="A151" s="81" t="s">
        <v>43</v>
      </c>
      <c r="B151" s="84" t="s">
        <v>124</v>
      </c>
      <c r="C151" s="7"/>
      <c r="D151" s="7"/>
      <c r="E151" s="7"/>
      <c r="F151" s="85"/>
      <c r="G151" s="86">
        <f>SUM(G152:G157)</f>
        <v>118900</v>
      </c>
      <c r="H151" s="86">
        <f aca="true" t="shared" si="49" ref="H151:X151">SUM(H152:H157)</f>
        <v>54900</v>
      </c>
      <c r="I151" s="86">
        <f t="shared" si="49"/>
        <v>41722</v>
      </c>
      <c r="J151" s="86">
        <f t="shared" si="49"/>
        <v>30000</v>
      </c>
      <c r="K151" s="86">
        <f t="shared" si="49"/>
        <v>16912.556068</v>
      </c>
      <c r="L151" s="86">
        <f t="shared" si="49"/>
        <v>16912.556068</v>
      </c>
      <c r="M151" s="86">
        <f t="shared" si="49"/>
        <v>41722</v>
      </c>
      <c r="N151" s="86">
        <f t="shared" si="49"/>
        <v>30000</v>
      </c>
      <c r="O151" s="86">
        <f t="shared" si="49"/>
        <v>71588</v>
      </c>
      <c r="P151" s="86">
        <f t="shared" si="49"/>
        <v>30700</v>
      </c>
      <c r="Q151" s="86">
        <f t="shared" si="49"/>
        <v>118200</v>
      </c>
      <c r="R151" s="86">
        <f t="shared" si="49"/>
        <v>54200</v>
      </c>
      <c r="S151" s="86">
        <f t="shared" si="49"/>
        <v>0</v>
      </c>
      <c r="T151" s="86">
        <f t="shared" si="49"/>
        <v>0</v>
      </c>
      <c r="U151" s="86">
        <f t="shared" si="49"/>
        <v>43412</v>
      </c>
      <c r="V151" s="86">
        <f t="shared" si="49"/>
        <v>24200</v>
      </c>
      <c r="W151" s="86">
        <f t="shared" si="49"/>
        <v>0</v>
      </c>
      <c r="X151" s="86">
        <f t="shared" si="49"/>
        <v>0</v>
      </c>
      <c r="Y151" s="7"/>
    </row>
    <row r="152" spans="1:25" s="8" customFormat="1" ht="56.25">
      <c r="A152" s="7">
        <v>1</v>
      </c>
      <c r="B152" s="75" t="s">
        <v>217</v>
      </c>
      <c r="C152" s="7"/>
      <c r="D152" s="7"/>
      <c r="E152" s="7"/>
      <c r="F152" s="78" t="s">
        <v>340</v>
      </c>
      <c r="G152" s="72">
        <v>19000</v>
      </c>
      <c r="H152" s="72">
        <v>10500</v>
      </c>
      <c r="I152" s="72">
        <v>3000</v>
      </c>
      <c r="J152" s="72">
        <v>3000</v>
      </c>
      <c r="K152" s="72">
        <v>3000</v>
      </c>
      <c r="L152" s="72">
        <v>3000</v>
      </c>
      <c r="M152" s="72">
        <v>3000</v>
      </c>
      <c r="N152" s="72">
        <v>3000</v>
      </c>
      <c r="O152" s="72">
        <v>11500</v>
      </c>
      <c r="P152" s="72">
        <v>3000</v>
      </c>
      <c r="Q152" s="72">
        <v>19000</v>
      </c>
      <c r="R152" s="72">
        <v>10500</v>
      </c>
      <c r="S152" s="72"/>
      <c r="T152" s="72"/>
      <c r="U152" s="72">
        <v>7500</v>
      </c>
      <c r="V152" s="72">
        <v>7500</v>
      </c>
      <c r="W152" s="72"/>
      <c r="X152" s="72"/>
      <c r="Y152" s="7"/>
    </row>
    <row r="153" spans="1:25" s="8" customFormat="1" ht="56.25">
      <c r="A153" s="7">
        <v>2</v>
      </c>
      <c r="B153" s="75" t="s">
        <v>218</v>
      </c>
      <c r="C153" s="7"/>
      <c r="D153" s="7"/>
      <c r="E153" s="7"/>
      <c r="F153" s="78" t="s">
        <v>341</v>
      </c>
      <c r="G153" s="72">
        <v>14000</v>
      </c>
      <c r="H153" s="72">
        <v>10100</v>
      </c>
      <c r="I153" s="72">
        <v>7000</v>
      </c>
      <c r="J153" s="72">
        <v>7000</v>
      </c>
      <c r="K153" s="72">
        <v>5416.29</v>
      </c>
      <c r="L153" s="72">
        <v>5416.29</v>
      </c>
      <c r="M153" s="72">
        <v>7000</v>
      </c>
      <c r="N153" s="72">
        <v>7000</v>
      </c>
      <c r="O153" s="72">
        <v>7100</v>
      </c>
      <c r="P153" s="72">
        <v>7100</v>
      </c>
      <c r="Q153" s="72">
        <v>13900</v>
      </c>
      <c r="R153" s="72">
        <v>10000</v>
      </c>
      <c r="S153" s="72"/>
      <c r="T153" s="72"/>
      <c r="U153" s="72">
        <v>3000</v>
      </c>
      <c r="V153" s="72">
        <v>3000</v>
      </c>
      <c r="W153" s="72"/>
      <c r="X153" s="72"/>
      <c r="Y153" s="7"/>
    </row>
    <row r="154" spans="1:25" s="8" customFormat="1" ht="56.25">
      <c r="A154" s="7">
        <v>3</v>
      </c>
      <c r="B154" s="75" t="s">
        <v>219</v>
      </c>
      <c r="C154" s="7"/>
      <c r="D154" s="7"/>
      <c r="E154" s="7"/>
      <c r="F154" s="78" t="s">
        <v>342</v>
      </c>
      <c r="G154" s="72">
        <v>10000</v>
      </c>
      <c r="H154" s="72">
        <v>6400</v>
      </c>
      <c r="I154" s="72">
        <v>3000</v>
      </c>
      <c r="J154" s="72">
        <v>3000</v>
      </c>
      <c r="K154" s="72">
        <v>286.570049</v>
      </c>
      <c r="L154" s="72">
        <v>286.570049</v>
      </c>
      <c r="M154" s="72">
        <v>3000</v>
      </c>
      <c r="N154" s="72">
        <v>3000</v>
      </c>
      <c r="O154" s="72">
        <v>6700</v>
      </c>
      <c r="P154" s="72">
        <v>3100</v>
      </c>
      <c r="Q154" s="72">
        <v>9900</v>
      </c>
      <c r="R154" s="72">
        <v>6300</v>
      </c>
      <c r="S154" s="72"/>
      <c r="T154" s="72"/>
      <c r="U154" s="72">
        <v>3300</v>
      </c>
      <c r="V154" s="72">
        <v>3300</v>
      </c>
      <c r="W154" s="72"/>
      <c r="X154" s="72"/>
      <c r="Y154" s="7"/>
    </row>
    <row r="155" spans="1:25" s="8" customFormat="1" ht="37.5">
      <c r="A155" s="7">
        <v>4</v>
      </c>
      <c r="B155" s="75" t="s">
        <v>220</v>
      </c>
      <c r="C155" s="7"/>
      <c r="D155" s="7"/>
      <c r="E155" s="7"/>
      <c r="F155" s="78" t="s">
        <v>343</v>
      </c>
      <c r="G155" s="72">
        <v>14000</v>
      </c>
      <c r="H155" s="72">
        <v>9000</v>
      </c>
      <c r="I155" s="72">
        <v>6000</v>
      </c>
      <c r="J155" s="72">
        <v>6000</v>
      </c>
      <c r="K155" s="72">
        <v>209.696019</v>
      </c>
      <c r="L155" s="72">
        <v>209.696019</v>
      </c>
      <c r="M155" s="72">
        <v>6000</v>
      </c>
      <c r="N155" s="72">
        <v>6000</v>
      </c>
      <c r="O155" s="72">
        <v>11100</v>
      </c>
      <c r="P155" s="72">
        <v>6100</v>
      </c>
      <c r="Q155" s="72">
        <v>13900</v>
      </c>
      <c r="R155" s="72">
        <v>8900</v>
      </c>
      <c r="S155" s="72"/>
      <c r="T155" s="72"/>
      <c r="U155" s="72">
        <v>2900</v>
      </c>
      <c r="V155" s="72">
        <v>2900</v>
      </c>
      <c r="W155" s="72"/>
      <c r="X155" s="72"/>
      <c r="Y155" s="7"/>
    </row>
    <row r="156" spans="1:25" s="8" customFormat="1" ht="56.25">
      <c r="A156" s="7">
        <v>5</v>
      </c>
      <c r="B156" s="75" t="s">
        <v>221</v>
      </c>
      <c r="C156" s="7"/>
      <c r="D156" s="7"/>
      <c r="E156" s="7"/>
      <c r="F156" s="78" t="s">
        <v>344</v>
      </c>
      <c r="G156" s="72">
        <v>22000</v>
      </c>
      <c r="H156" s="72">
        <v>7000</v>
      </c>
      <c r="I156" s="72">
        <f>J156+4145</f>
        <v>7145</v>
      </c>
      <c r="J156" s="72">
        <v>3000</v>
      </c>
      <c r="K156" s="72"/>
      <c r="L156" s="72"/>
      <c r="M156" s="72">
        <v>7145</v>
      </c>
      <c r="N156" s="72">
        <v>3000</v>
      </c>
      <c r="O156" s="72">
        <f>P156+2500+4145</f>
        <v>9845</v>
      </c>
      <c r="P156" s="72">
        <v>3200</v>
      </c>
      <c r="Q156" s="72">
        <v>21800</v>
      </c>
      <c r="R156" s="72">
        <v>6800</v>
      </c>
      <c r="S156" s="72"/>
      <c r="T156" s="72"/>
      <c r="U156" s="72">
        <f>G156-O156</f>
        <v>12155</v>
      </c>
      <c r="V156" s="72">
        <f>H156-P156</f>
        <v>3800</v>
      </c>
      <c r="W156" s="72"/>
      <c r="X156" s="72"/>
      <c r="Y156" s="7"/>
    </row>
    <row r="157" spans="1:25" s="8" customFormat="1" ht="37.5">
      <c r="A157" s="7">
        <v>6</v>
      </c>
      <c r="B157" s="75" t="s">
        <v>222</v>
      </c>
      <c r="C157" s="7"/>
      <c r="D157" s="7"/>
      <c r="E157" s="7"/>
      <c r="F157" s="78" t="s">
        <v>345</v>
      </c>
      <c r="G157" s="72">
        <v>39900</v>
      </c>
      <c r="H157" s="72">
        <v>11900</v>
      </c>
      <c r="I157" s="72">
        <f>J157+7577</f>
        <v>15577</v>
      </c>
      <c r="J157" s="72">
        <v>8000</v>
      </c>
      <c r="K157" s="72">
        <v>8000</v>
      </c>
      <c r="L157" s="72">
        <v>8000</v>
      </c>
      <c r="M157" s="72">
        <v>15577</v>
      </c>
      <c r="N157" s="72">
        <v>8000</v>
      </c>
      <c r="O157" s="72">
        <f>9566+7577+P157</f>
        <v>25343</v>
      </c>
      <c r="P157" s="72">
        <v>8200</v>
      </c>
      <c r="Q157" s="72">
        <v>39700</v>
      </c>
      <c r="R157" s="72">
        <v>11700</v>
      </c>
      <c r="S157" s="72"/>
      <c r="T157" s="72"/>
      <c r="U157" s="72">
        <v>14557</v>
      </c>
      <c r="V157" s="72">
        <v>3700</v>
      </c>
      <c r="W157" s="72"/>
      <c r="X157" s="72"/>
      <c r="Y157" s="7"/>
    </row>
    <row r="158" spans="1:25" s="8" customFormat="1" ht="39">
      <c r="A158" s="81" t="s">
        <v>24</v>
      </c>
      <c r="B158" s="84" t="s">
        <v>125</v>
      </c>
      <c r="C158" s="7"/>
      <c r="D158" s="7"/>
      <c r="E158" s="7"/>
      <c r="F158" s="85"/>
      <c r="G158" s="86">
        <f>G159</f>
        <v>13000</v>
      </c>
      <c r="H158" s="86">
        <f aca="true" t="shared" si="50" ref="H158:X158">H159</f>
        <v>13000</v>
      </c>
      <c r="I158" s="86">
        <f t="shared" si="50"/>
        <v>5000</v>
      </c>
      <c r="J158" s="86">
        <f t="shared" si="50"/>
        <v>5000</v>
      </c>
      <c r="K158" s="86">
        <f t="shared" si="50"/>
        <v>429.084</v>
      </c>
      <c r="L158" s="86">
        <f t="shared" si="50"/>
        <v>429.084</v>
      </c>
      <c r="M158" s="86">
        <f t="shared" si="50"/>
        <v>5000</v>
      </c>
      <c r="N158" s="86">
        <f t="shared" si="50"/>
        <v>5000</v>
      </c>
      <c r="O158" s="86">
        <f t="shared" si="50"/>
        <v>5200</v>
      </c>
      <c r="P158" s="86">
        <f t="shared" si="50"/>
        <v>5200</v>
      </c>
      <c r="Q158" s="86">
        <f t="shared" si="50"/>
        <v>12800</v>
      </c>
      <c r="R158" s="86">
        <f t="shared" si="50"/>
        <v>12800</v>
      </c>
      <c r="S158" s="86">
        <f t="shared" si="50"/>
        <v>0</v>
      </c>
      <c r="T158" s="86">
        <f t="shared" si="50"/>
        <v>0</v>
      </c>
      <c r="U158" s="86">
        <f t="shared" si="50"/>
        <v>4000</v>
      </c>
      <c r="V158" s="86">
        <f t="shared" si="50"/>
        <v>4000</v>
      </c>
      <c r="W158" s="86">
        <f t="shared" si="50"/>
        <v>0</v>
      </c>
      <c r="X158" s="86">
        <f t="shared" si="50"/>
        <v>0</v>
      </c>
      <c r="Y158" s="7"/>
    </row>
    <row r="159" spans="1:25" s="8" customFormat="1" ht="56.25">
      <c r="A159" s="7">
        <v>1</v>
      </c>
      <c r="B159" s="75" t="s">
        <v>223</v>
      </c>
      <c r="C159" s="7"/>
      <c r="D159" s="7"/>
      <c r="E159" s="7"/>
      <c r="F159" s="78" t="s">
        <v>346</v>
      </c>
      <c r="G159" s="72">
        <v>13000</v>
      </c>
      <c r="H159" s="72">
        <v>13000</v>
      </c>
      <c r="I159" s="72">
        <v>5000</v>
      </c>
      <c r="J159" s="72">
        <v>5000</v>
      </c>
      <c r="K159" s="72">
        <v>429.084</v>
      </c>
      <c r="L159" s="72">
        <v>429.084</v>
      </c>
      <c r="M159" s="72">
        <v>5000</v>
      </c>
      <c r="N159" s="72">
        <v>5000</v>
      </c>
      <c r="O159" s="72">
        <v>5200</v>
      </c>
      <c r="P159" s="72">
        <v>5200</v>
      </c>
      <c r="Q159" s="72">
        <v>12800</v>
      </c>
      <c r="R159" s="72">
        <v>12800</v>
      </c>
      <c r="S159" s="72"/>
      <c r="T159" s="72"/>
      <c r="U159" s="72">
        <v>4000</v>
      </c>
      <c r="V159" s="72">
        <v>4000</v>
      </c>
      <c r="W159" s="72"/>
      <c r="X159" s="72"/>
      <c r="Y159" s="7"/>
    </row>
    <row r="160" spans="1:25" s="82" customFormat="1" ht="39">
      <c r="A160" s="81" t="s">
        <v>25</v>
      </c>
      <c r="B160" s="84" t="s">
        <v>126</v>
      </c>
      <c r="C160" s="81"/>
      <c r="D160" s="81"/>
      <c r="E160" s="81"/>
      <c r="F160" s="85"/>
      <c r="G160" s="86">
        <f>SUM(G161:G162)</f>
        <v>64000</v>
      </c>
      <c r="H160" s="86">
        <f aca="true" t="shared" si="51" ref="H160:X160">SUM(H161:H162)</f>
        <v>64000</v>
      </c>
      <c r="I160" s="86">
        <f t="shared" si="51"/>
        <v>400</v>
      </c>
      <c r="J160" s="86">
        <f t="shared" si="51"/>
        <v>400</v>
      </c>
      <c r="K160" s="86">
        <f t="shared" si="51"/>
        <v>0</v>
      </c>
      <c r="L160" s="86">
        <f t="shared" si="51"/>
        <v>0</v>
      </c>
      <c r="M160" s="86">
        <f t="shared" si="51"/>
        <v>400</v>
      </c>
      <c r="N160" s="86">
        <f t="shared" si="51"/>
        <v>400</v>
      </c>
      <c r="O160" s="86">
        <f t="shared" si="51"/>
        <v>400</v>
      </c>
      <c r="P160" s="86">
        <f t="shared" si="51"/>
        <v>400</v>
      </c>
      <c r="Q160" s="86">
        <f t="shared" si="51"/>
        <v>64000</v>
      </c>
      <c r="R160" s="86">
        <f t="shared" si="51"/>
        <v>64000</v>
      </c>
      <c r="S160" s="86">
        <f t="shared" si="51"/>
        <v>0</v>
      </c>
      <c r="T160" s="86">
        <f t="shared" si="51"/>
        <v>0</v>
      </c>
      <c r="U160" s="86">
        <f t="shared" si="51"/>
        <v>7000</v>
      </c>
      <c r="V160" s="86">
        <f t="shared" si="51"/>
        <v>7000</v>
      </c>
      <c r="W160" s="86">
        <f t="shared" si="51"/>
        <v>0</v>
      </c>
      <c r="X160" s="86">
        <f t="shared" si="51"/>
        <v>0</v>
      </c>
      <c r="Y160" s="81"/>
    </row>
    <row r="161" spans="1:25" s="8" customFormat="1" ht="75">
      <c r="A161" s="7">
        <v>1</v>
      </c>
      <c r="B161" s="136" t="s">
        <v>272</v>
      </c>
      <c r="C161" s="7"/>
      <c r="D161" s="7"/>
      <c r="E161" s="7"/>
      <c r="F161" s="78"/>
      <c r="G161" s="72">
        <v>25000</v>
      </c>
      <c r="H161" s="72">
        <v>25000</v>
      </c>
      <c r="I161" s="72">
        <v>200</v>
      </c>
      <c r="J161" s="72">
        <v>200</v>
      </c>
      <c r="K161" s="72"/>
      <c r="L161" s="72"/>
      <c r="M161" s="72">
        <v>200</v>
      </c>
      <c r="N161" s="72">
        <v>200</v>
      </c>
      <c r="O161" s="72">
        <v>200</v>
      </c>
      <c r="P161" s="72">
        <v>200</v>
      </c>
      <c r="Q161" s="72">
        <v>25000</v>
      </c>
      <c r="R161" s="72">
        <v>25000</v>
      </c>
      <c r="S161" s="72"/>
      <c r="T161" s="72"/>
      <c r="U161" s="72">
        <v>2000</v>
      </c>
      <c r="V161" s="72">
        <v>2000</v>
      </c>
      <c r="W161" s="72"/>
      <c r="X161" s="72"/>
      <c r="Y161" s="7"/>
    </row>
    <row r="162" spans="1:25" s="8" customFormat="1" ht="18.75">
      <c r="A162" s="7">
        <v>2</v>
      </c>
      <c r="B162" s="136" t="s">
        <v>273</v>
      </c>
      <c r="C162" s="7"/>
      <c r="D162" s="7"/>
      <c r="E162" s="7"/>
      <c r="F162" s="78"/>
      <c r="G162" s="72">
        <v>39000</v>
      </c>
      <c r="H162" s="72">
        <v>39000</v>
      </c>
      <c r="I162" s="72">
        <v>200</v>
      </c>
      <c r="J162" s="72">
        <v>200</v>
      </c>
      <c r="K162" s="72"/>
      <c r="L162" s="72"/>
      <c r="M162" s="72">
        <v>200</v>
      </c>
      <c r="N162" s="72">
        <v>200</v>
      </c>
      <c r="O162" s="72">
        <v>200</v>
      </c>
      <c r="P162" s="72">
        <v>200</v>
      </c>
      <c r="Q162" s="72">
        <v>39000</v>
      </c>
      <c r="R162" s="72">
        <v>39000</v>
      </c>
      <c r="S162" s="72"/>
      <c r="T162" s="72"/>
      <c r="U162" s="72">
        <v>5000</v>
      </c>
      <c r="V162" s="72">
        <v>5000</v>
      </c>
      <c r="W162" s="72"/>
      <c r="X162" s="72"/>
      <c r="Y162" s="7"/>
    </row>
    <row r="163" spans="1:25" s="8" customFormat="1" ht="18.75">
      <c r="A163" s="23" t="s">
        <v>224</v>
      </c>
      <c r="B163" s="49" t="s">
        <v>225</v>
      </c>
      <c r="C163" s="7"/>
      <c r="D163" s="7"/>
      <c r="E163" s="7"/>
      <c r="F163" s="23"/>
      <c r="G163" s="76"/>
      <c r="H163" s="76"/>
      <c r="I163" s="72"/>
      <c r="J163" s="76"/>
      <c r="K163" s="72"/>
      <c r="L163" s="72"/>
      <c r="M163" s="72"/>
      <c r="N163" s="72"/>
      <c r="O163" s="72"/>
      <c r="P163" s="73"/>
      <c r="Q163" s="72"/>
      <c r="R163" s="76"/>
      <c r="S163" s="72"/>
      <c r="T163" s="72"/>
      <c r="U163" s="72"/>
      <c r="V163" s="72"/>
      <c r="W163" s="72"/>
      <c r="X163" s="72"/>
      <c r="Y163" s="7"/>
    </row>
    <row r="164" spans="1:25" s="8" customFormat="1" ht="18.75">
      <c r="A164" s="23" t="s">
        <v>226</v>
      </c>
      <c r="B164" s="49" t="s">
        <v>227</v>
      </c>
      <c r="C164" s="7"/>
      <c r="D164" s="7"/>
      <c r="E164" s="7"/>
      <c r="F164" s="23"/>
      <c r="G164" s="76"/>
      <c r="H164" s="76"/>
      <c r="I164" s="72"/>
      <c r="J164" s="76"/>
      <c r="K164" s="72"/>
      <c r="L164" s="72"/>
      <c r="M164" s="72"/>
      <c r="N164" s="72"/>
      <c r="O164" s="72"/>
      <c r="P164" s="73"/>
      <c r="Q164" s="72"/>
      <c r="R164" s="76"/>
      <c r="S164" s="72"/>
      <c r="T164" s="72"/>
      <c r="U164" s="72"/>
      <c r="V164" s="72"/>
      <c r="W164" s="72"/>
      <c r="X164" s="72"/>
      <c r="Y164" s="7"/>
    </row>
    <row r="165" spans="1:25" s="8" customFormat="1" ht="18.75">
      <c r="A165" s="23" t="s">
        <v>228</v>
      </c>
      <c r="B165" s="49" t="s">
        <v>229</v>
      </c>
      <c r="C165" s="7"/>
      <c r="D165" s="7"/>
      <c r="E165" s="7"/>
      <c r="F165" s="23"/>
      <c r="G165" s="76">
        <f>G166</f>
        <v>14500</v>
      </c>
      <c r="H165" s="76">
        <f aca="true" t="shared" si="52" ref="H165:X166">H166</f>
        <v>14500</v>
      </c>
      <c r="I165" s="76">
        <f t="shared" si="52"/>
        <v>2500</v>
      </c>
      <c r="J165" s="76">
        <f t="shared" si="52"/>
        <v>2500</v>
      </c>
      <c r="K165" s="76">
        <f t="shared" si="52"/>
        <v>2210.008</v>
      </c>
      <c r="L165" s="76">
        <f t="shared" si="52"/>
        <v>2210.008</v>
      </c>
      <c r="M165" s="76">
        <f t="shared" si="52"/>
        <v>2500</v>
      </c>
      <c r="N165" s="76">
        <f t="shared" si="52"/>
        <v>2500</v>
      </c>
      <c r="O165" s="76">
        <f t="shared" si="52"/>
        <v>2900</v>
      </c>
      <c r="P165" s="76">
        <f t="shared" si="52"/>
        <v>2900</v>
      </c>
      <c r="Q165" s="76">
        <f t="shared" si="52"/>
        <v>14500</v>
      </c>
      <c r="R165" s="76">
        <f t="shared" si="52"/>
        <v>14500</v>
      </c>
      <c r="S165" s="76">
        <f t="shared" si="52"/>
        <v>0</v>
      </c>
      <c r="T165" s="76">
        <f t="shared" si="52"/>
        <v>0</v>
      </c>
      <c r="U165" s="76">
        <f t="shared" si="52"/>
        <v>6000</v>
      </c>
      <c r="V165" s="76">
        <f t="shared" si="52"/>
        <v>6000</v>
      </c>
      <c r="W165" s="76">
        <f t="shared" si="52"/>
        <v>0</v>
      </c>
      <c r="X165" s="76">
        <f t="shared" si="52"/>
        <v>0</v>
      </c>
      <c r="Y165" s="7"/>
    </row>
    <row r="166" spans="1:25" s="8" customFormat="1" ht="39">
      <c r="A166" s="81" t="s">
        <v>41</v>
      </c>
      <c r="B166" s="84" t="s">
        <v>125</v>
      </c>
      <c r="C166" s="7"/>
      <c r="D166" s="7"/>
      <c r="E166" s="7"/>
      <c r="F166" s="81"/>
      <c r="G166" s="86">
        <f>G167</f>
        <v>14500</v>
      </c>
      <c r="H166" s="86">
        <f t="shared" si="52"/>
        <v>14500</v>
      </c>
      <c r="I166" s="86">
        <f t="shared" si="52"/>
        <v>2500</v>
      </c>
      <c r="J166" s="86">
        <f t="shared" si="52"/>
        <v>2500</v>
      </c>
      <c r="K166" s="86">
        <f t="shared" si="52"/>
        <v>2210.008</v>
      </c>
      <c r="L166" s="86">
        <f t="shared" si="52"/>
        <v>2210.008</v>
      </c>
      <c r="M166" s="86">
        <f t="shared" si="52"/>
        <v>2500</v>
      </c>
      <c r="N166" s="86">
        <f t="shared" si="52"/>
        <v>2500</v>
      </c>
      <c r="O166" s="86">
        <f t="shared" si="52"/>
        <v>2900</v>
      </c>
      <c r="P166" s="86">
        <f t="shared" si="52"/>
        <v>2900</v>
      </c>
      <c r="Q166" s="86">
        <f t="shared" si="52"/>
        <v>14500</v>
      </c>
      <c r="R166" s="86">
        <f t="shared" si="52"/>
        <v>14500</v>
      </c>
      <c r="S166" s="86">
        <f t="shared" si="52"/>
        <v>0</v>
      </c>
      <c r="T166" s="86">
        <f t="shared" si="52"/>
        <v>0</v>
      </c>
      <c r="U166" s="86">
        <f t="shared" si="52"/>
        <v>6000</v>
      </c>
      <c r="V166" s="86">
        <f t="shared" si="52"/>
        <v>6000</v>
      </c>
      <c r="W166" s="86">
        <f t="shared" si="52"/>
        <v>0</v>
      </c>
      <c r="X166" s="86">
        <f t="shared" si="52"/>
        <v>0</v>
      </c>
      <c r="Y166" s="7"/>
    </row>
    <row r="167" spans="1:25" s="8" customFormat="1" ht="56.25">
      <c r="A167" s="7">
        <v>1</v>
      </c>
      <c r="B167" s="75" t="s">
        <v>230</v>
      </c>
      <c r="C167" s="7"/>
      <c r="D167" s="7"/>
      <c r="E167" s="7"/>
      <c r="F167" s="78" t="s">
        <v>347</v>
      </c>
      <c r="G167" s="72">
        <v>14500</v>
      </c>
      <c r="H167" s="72">
        <v>14500</v>
      </c>
      <c r="I167" s="72">
        <v>2500</v>
      </c>
      <c r="J167" s="72">
        <v>2500</v>
      </c>
      <c r="K167" s="72">
        <v>2210.008</v>
      </c>
      <c r="L167" s="72">
        <v>2210.008</v>
      </c>
      <c r="M167" s="72">
        <v>2500</v>
      </c>
      <c r="N167" s="72">
        <v>2500</v>
      </c>
      <c r="O167" s="72">
        <v>2900</v>
      </c>
      <c r="P167" s="72">
        <v>2900</v>
      </c>
      <c r="Q167" s="72">
        <v>14500</v>
      </c>
      <c r="R167" s="72">
        <v>14500</v>
      </c>
      <c r="S167" s="72"/>
      <c r="T167" s="72"/>
      <c r="U167" s="72">
        <v>6000</v>
      </c>
      <c r="V167" s="72">
        <v>6000</v>
      </c>
      <c r="W167" s="72"/>
      <c r="X167" s="72"/>
      <c r="Y167" s="7"/>
    </row>
    <row r="168" spans="1:25" s="8" customFormat="1" ht="18.75">
      <c r="A168" s="23" t="s">
        <v>231</v>
      </c>
      <c r="B168" s="49" t="s">
        <v>232</v>
      </c>
      <c r="C168" s="7"/>
      <c r="D168" s="7"/>
      <c r="E168" s="7"/>
      <c r="F168" s="23"/>
      <c r="G168" s="76"/>
      <c r="H168" s="76"/>
      <c r="I168" s="72"/>
      <c r="J168" s="76"/>
      <c r="K168" s="72"/>
      <c r="L168" s="72"/>
      <c r="M168" s="72"/>
      <c r="N168" s="72"/>
      <c r="O168" s="72"/>
      <c r="P168" s="73"/>
      <c r="Q168" s="72"/>
      <c r="R168" s="76"/>
      <c r="S168" s="72"/>
      <c r="T168" s="72"/>
      <c r="U168" s="72"/>
      <c r="V168" s="72"/>
      <c r="W168" s="72"/>
      <c r="X168" s="72"/>
      <c r="Y168" s="7"/>
    </row>
    <row r="169" spans="1:25" s="8" customFormat="1" ht="18.75">
      <c r="A169" s="23" t="s">
        <v>233</v>
      </c>
      <c r="B169" s="49" t="s">
        <v>234</v>
      </c>
      <c r="C169" s="7"/>
      <c r="D169" s="7"/>
      <c r="E169" s="7"/>
      <c r="F169" s="23"/>
      <c r="G169" s="76">
        <f>G170+G172</f>
        <v>77142</v>
      </c>
      <c r="H169" s="76">
        <f aca="true" t="shared" si="53" ref="H169:X169">H170+H172</f>
        <v>75580</v>
      </c>
      <c r="I169" s="76">
        <f t="shared" si="53"/>
        <v>12077</v>
      </c>
      <c r="J169" s="76">
        <f t="shared" si="53"/>
        <v>12077</v>
      </c>
      <c r="K169" s="76">
        <f t="shared" si="53"/>
        <v>7500.674</v>
      </c>
      <c r="L169" s="76">
        <f t="shared" si="53"/>
        <v>7500.674</v>
      </c>
      <c r="M169" s="76">
        <f t="shared" si="53"/>
        <v>12077</v>
      </c>
      <c r="N169" s="76">
        <f t="shared" si="53"/>
        <v>12077</v>
      </c>
      <c r="O169" s="76">
        <f t="shared" si="53"/>
        <v>66680</v>
      </c>
      <c r="P169" s="76">
        <f t="shared" si="53"/>
        <v>65118</v>
      </c>
      <c r="Q169" s="76">
        <f t="shared" si="53"/>
        <v>26539</v>
      </c>
      <c r="R169" s="76">
        <f t="shared" si="53"/>
        <v>26539</v>
      </c>
      <c r="S169" s="76">
        <f t="shared" si="53"/>
        <v>0</v>
      </c>
      <c r="T169" s="76">
        <f t="shared" si="53"/>
        <v>0</v>
      </c>
      <c r="U169" s="76">
        <f t="shared" si="53"/>
        <v>5500</v>
      </c>
      <c r="V169" s="76">
        <f t="shared" si="53"/>
        <v>5500</v>
      </c>
      <c r="W169" s="76">
        <f t="shared" si="53"/>
        <v>0</v>
      </c>
      <c r="X169" s="76">
        <f t="shared" si="53"/>
        <v>0</v>
      </c>
      <c r="Y169" s="7"/>
    </row>
    <row r="170" spans="1:25" s="8" customFormat="1" ht="58.5">
      <c r="A170" s="81" t="s">
        <v>41</v>
      </c>
      <c r="B170" s="135" t="s">
        <v>123</v>
      </c>
      <c r="C170" s="7"/>
      <c r="D170" s="7"/>
      <c r="E170" s="7"/>
      <c r="F170" s="81"/>
      <c r="G170" s="86">
        <f>G171</f>
        <v>64142</v>
      </c>
      <c r="H170" s="86">
        <f aca="true" t="shared" si="54" ref="H170:X170">H171</f>
        <v>62580</v>
      </c>
      <c r="I170" s="86">
        <f t="shared" si="54"/>
        <v>9500</v>
      </c>
      <c r="J170" s="86">
        <f t="shared" si="54"/>
        <v>9500</v>
      </c>
      <c r="K170" s="86">
        <f t="shared" si="54"/>
        <v>7153.699</v>
      </c>
      <c r="L170" s="86">
        <f t="shared" si="54"/>
        <v>7153.699</v>
      </c>
      <c r="M170" s="86">
        <f t="shared" si="54"/>
        <v>9500</v>
      </c>
      <c r="N170" s="86">
        <f t="shared" si="54"/>
        <v>9500</v>
      </c>
      <c r="O170" s="86">
        <f t="shared" si="54"/>
        <v>64003</v>
      </c>
      <c r="P170" s="86">
        <f t="shared" si="54"/>
        <v>62441</v>
      </c>
      <c r="Q170" s="86">
        <f t="shared" si="54"/>
        <v>13639</v>
      </c>
      <c r="R170" s="86">
        <f t="shared" si="54"/>
        <v>13639</v>
      </c>
      <c r="S170" s="86">
        <f t="shared" si="54"/>
        <v>0</v>
      </c>
      <c r="T170" s="86">
        <f t="shared" si="54"/>
        <v>0</v>
      </c>
      <c r="U170" s="86">
        <f t="shared" si="54"/>
        <v>0</v>
      </c>
      <c r="V170" s="86">
        <f t="shared" si="54"/>
        <v>0</v>
      </c>
      <c r="W170" s="86">
        <f t="shared" si="54"/>
        <v>0</v>
      </c>
      <c r="X170" s="86">
        <f t="shared" si="54"/>
        <v>0</v>
      </c>
      <c r="Y170" s="7"/>
    </row>
    <row r="171" spans="1:25" s="8" customFormat="1" ht="57" customHeight="1">
      <c r="A171" s="7">
        <v>1</v>
      </c>
      <c r="B171" s="75" t="s">
        <v>235</v>
      </c>
      <c r="C171" s="7"/>
      <c r="D171" s="7"/>
      <c r="E171" s="7"/>
      <c r="F171" s="83" t="s">
        <v>348</v>
      </c>
      <c r="G171" s="72">
        <v>64142</v>
      </c>
      <c r="H171" s="72">
        <v>62580</v>
      </c>
      <c r="I171" s="72">
        <v>9500</v>
      </c>
      <c r="J171" s="72">
        <v>9500</v>
      </c>
      <c r="K171" s="72">
        <v>7153.699</v>
      </c>
      <c r="L171" s="72">
        <v>7153.699</v>
      </c>
      <c r="M171" s="72">
        <v>9500</v>
      </c>
      <c r="N171" s="72">
        <v>9500</v>
      </c>
      <c r="O171" s="72">
        <f>50503+13500</f>
        <v>64003</v>
      </c>
      <c r="P171" s="72">
        <f>48941+13500</f>
        <v>62441</v>
      </c>
      <c r="Q171" s="72">
        <v>13639</v>
      </c>
      <c r="R171" s="72">
        <v>13639</v>
      </c>
      <c r="S171" s="72"/>
      <c r="T171" s="72"/>
      <c r="U171" s="72"/>
      <c r="V171" s="72"/>
      <c r="W171" s="72"/>
      <c r="X171" s="72"/>
      <c r="Y171" s="7"/>
    </row>
    <row r="172" spans="1:25" s="8" customFormat="1" ht="39">
      <c r="A172" s="81" t="s">
        <v>43</v>
      </c>
      <c r="B172" s="84" t="s">
        <v>125</v>
      </c>
      <c r="C172" s="7"/>
      <c r="D172" s="7"/>
      <c r="E172" s="7"/>
      <c r="F172" s="85"/>
      <c r="G172" s="86">
        <f>G173</f>
        <v>13000</v>
      </c>
      <c r="H172" s="86">
        <f aca="true" t="shared" si="55" ref="H172:X172">H173</f>
        <v>13000</v>
      </c>
      <c r="I172" s="86">
        <f t="shared" si="55"/>
        <v>2577</v>
      </c>
      <c r="J172" s="86">
        <f t="shared" si="55"/>
        <v>2577</v>
      </c>
      <c r="K172" s="86">
        <f t="shared" si="55"/>
        <v>346.975</v>
      </c>
      <c r="L172" s="86">
        <f t="shared" si="55"/>
        <v>346.975</v>
      </c>
      <c r="M172" s="86">
        <f t="shared" si="55"/>
        <v>2577</v>
      </c>
      <c r="N172" s="86">
        <f t="shared" si="55"/>
        <v>2577</v>
      </c>
      <c r="O172" s="86">
        <f t="shared" si="55"/>
        <v>2677</v>
      </c>
      <c r="P172" s="86">
        <f t="shared" si="55"/>
        <v>2677</v>
      </c>
      <c r="Q172" s="86">
        <f t="shared" si="55"/>
        <v>12900</v>
      </c>
      <c r="R172" s="86">
        <f t="shared" si="55"/>
        <v>12900</v>
      </c>
      <c r="S172" s="86">
        <f t="shared" si="55"/>
        <v>0</v>
      </c>
      <c r="T172" s="86">
        <f t="shared" si="55"/>
        <v>0</v>
      </c>
      <c r="U172" s="86">
        <f t="shared" si="55"/>
        <v>5500</v>
      </c>
      <c r="V172" s="86">
        <f t="shared" si="55"/>
        <v>5500</v>
      </c>
      <c r="W172" s="86">
        <f t="shared" si="55"/>
        <v>0</v>
      </c>
      <c r="X172" s="86">
        <f t="shared" si="55"/>
        <v>0</v>
      </c>
      <c r="Y172" s="7"/>
    </row>
    <row r="173" spans="1:25" s="8" customFormat="1" ht="56.25">
      <c r="A173" s="7">
        <v>1</v>
      </c>
      <c r="B173" s="75" t="s">
        <v>236</v>
      </c>
      <c r="C173" s="7"/>
      <c r="D173" s="7"/>
      <c r="E173" s="7"/>
      <c r="F173" s="78" t="s">
        <v>349</v>
      </c>
      <c r="G173" s="72">
        <v>13000</v>
      </c>
      <c r="H173" s="72">
        <v>13000</v>
      </c>
      <c r="I173" s="72">
        <v>2577</v>
      </c>
      <c r="J173" s="72">
        <v>2577</v>
      </c>
      <c r="K173" s="72">
        <v>346.975</v>
      </c>
      <c r="L173" s="72">
        <v>346.975</v>
      </c>
      <c r="M173" s="72">
        <v>2577</v>
      </c>
      <c r="N173" s="72">
        <v>2577</v>
      </c>
      <c r="O173" s="72">
        <v>2677</v>
      </c>
      <c r="P173" s="72">
        <v>2677</v>
      </c>
      <c r="Q173" s="72">
        <v>12900</v>
      </c>
      <c r="R173" s="72">
        <v>12900</v>
      </c>
      <c r="S173" s="72"/>
      <c r="T173" s="72"/>
      <c r="U173" s="72">
        <v>5500</v>
      </c>
      <c r="V173" s="72">
        <v>5500</v>
      </c>
      <c r="W173" s="72"/>
      <c r="X173" s="72"/>
      <c r="Y173" s="7"/>
    </row>
    <row r="174" spans="1:25" s="8" customFormat="1" ht="18.75">
      <c r="A174" s="23" t="s">
        <v>237</v>
      </c>
      <c r="B174" s="49" t="s">
        <v>238</v>
      </c>
      <c r="C174" s="7"/>
      <c r="D174" s="7"/>
      <c r="E174" s="7"/>
      <c r="F174" s="23"/>
      <c r="G174" s="76"/>
      <c r="H174" s="76"/>
      <c r="I174" s="72"/>
      <c r="J174" s="76"/>
      <c r="K174" s="72"/>
      <c r="L174" s="72"/>
      <c r="M174" s="72"/>
      <c r="N174" s="72"/>
      <c r="O174" s="72"/>
      <c r="P174" s="73"/>
      <c r="Q174" s="72"/>
      <c r="R174" s="76"/>
      <c r="S174" s="72"/>
      <c r="T174" s="72"/>
      <c r="U174" s="72"/>
      <c r="V174" s="72"/>
      <c r="W174" s="72"/>
      <c r="X174" s="72"/>
      <c r="Y174" s="7"/>
    </row>
    <row r="175" spans="1:25" s="8" customFormat="1" ht="37.5">
      <c r="A175" s="23" t="s">
        <v>239</v>
      </c>
      <c r="B175" s="49" t="s">
        <v>240</v>
      </c>
      <c r="C175" s="7"/>
      <c r="D175" s="7"/>
      <c r="E175" s="7"/>
      <c r="F175" s="23"/>
      <c r="G175" s="76">
        <f>G176+G178</f>
        <v>39460</v>
      </c>
      <c r="H175" s="76">
        <f aca="true" t="shared" si="56" ref="H175:X175">H176+H178</f>
        <v>39460</v>
      </c>
      <c r="I175" s="76">
        <f t="shared" si="56"/>
        <v>12550</v>
      </c>
      <c r="J175" s="76">
        <f t="shared" si="56"/>
        <v>12550</v>
      </c>
      <c r="K175" s="76">
        <f t="shared" si="56"/>
        <v>0</v>
      </c>
      <c r="L175" s="76">
        <f t="shared" si="56"/>
        <v>0</v>
      </c>
      <c r="M175" s="76">
        <f t="shared" si="56"/>
        <v>12550</v>
      </c>
      <c r="N175" s="76">
        <f t="shared" si="56"/>
        <v>12550</v>
      </c>
      <c r="O175" s="76">
        <f t="shared" si="56"/>
        <v>12550</v>
      </c>
      <c r="P175" s="76">
        <f t="shared" si="56"/>
        <v>12550</v>
      </c>
      <c r="Q175" s="76">
        <f t="shared" si="56"/>
        <v>39460</v>
      </c>
      <c r="R175" s="76">
        <f t="shared" si="56"/>
        <v>39460</v>
      </c>
      <c r="S175" s="76">
        <f t="shared" si="56"/>
        <v>0</v>
      </c>
      <c r="T175" s="76">
        <f t="shared" si="56"/>
        <v>0</v>
      </c>
      <c r="U175" s="76">
        <f t="shared" si="56"/>
        <v>14910</v>
      </c>
      <c r="V175" s="76">
        <f t="shared" si="56"/>
        <v>14910</v>
      </c>
      <c r="W175" s="76">
        <f t="shared" si="56"/>
        <v>0</v>
      </c>
      <c r="X175" s="76">
        <f t="shared" si="56"/>
        <v>0</v>
      </c>
      <c r="Y175" s="7"/>
    </row>
    <row r="176" spans="1:25" s="8" customFormat="1" ht="39">
      <c r="A176" s="81" t="s">
        <v>41</v>
      </c>
      <c r="B176" s="84" t="s">
        <v>124</v>
      </c>
      <c r="C176" s="7"/>
      <c r="D176" s="7"/>
      <c r="E176" s="7"/>
      <c r="F176" s="81"/>
      <c r="G176" s="86">
        <f>G177</f>
        <v>22460</v>
      </c>
      <c r="H176" s="86">
        <f aca="true" t="shared" si="57" ref="H176:X176">H177</f>
        <v>22460</v>
      </c>
      <c r="I176" s="86">
        <f t="shared" si="57"/>
        <v>12550</v>
      </c>
      <c r="J176" s="86">
        <f t="shared" si="57"/>
        <v>12550</v>
      </c>
      <c r="K176" s="86">
        <f t="shared" si="57"/>
        <v>0</v>
      </c>
      <c r="L176" s="86">
        <f t="shared" si="57"/>
        <v>0</v>
      </c>
      <c r="M176" s="86">
        <f t="shared" si="57"/>
        <v>12550</v>
      </c>
      <c r="N176" s="86">
        <f t="shared" si="57"/>
        <v>12550</v>
      </c>
      <c r="O176" s="86">
        <f t="shared" si="57"/>
        <v>12550</v>
      </c>
      <c r="P176" s="86">
        <f t="shared" si="57"/>
        <v>12550</v>
      </c>
      <c r="Q176" s="86">
        <f t="shared" si="57"/>
        <v>22460</v>
      </c>
      <c r="R176" s="86">
        <f t="shared" si="57"/>
        <v>22460</v>
      </c>
      <c r="S176" s="86">
        <f t="shared" si="57"/>
        <v>0</v>
      </c>
      <c r="T176" s="86">
        <f t="shared" si="57"/>
        <v>0</v>
      </c>
      <c r="U176" s="86">
        <f t="shared" si="57"/>
        <v>9910</v>
      </c>
      <c r="V176" s="86">
        <f t="shared" si="57"/>
        <v>9910</v>
      </c>
      <c r="W176" s="86">
        <f t="shared" si="57"/>
        <v>0</v>
      </c>
      <c r="X176" s="86">
        <f t="shared" si="57"/>
        <v>0</v>
      </c>
      <c r="Y176" s="7"/>
    </row>
    <row r="177" spans="1:25" s="8" customFormat="1" ht="75">
      <c r="A177" s="7">
        <v>1</v>
      </c>
      <c r="B177" s="75" t="s">
        <v>241</v>
      </c>
      <c r="C177" s="7"/>
      <c r="D177" s="7"/>
      <c r="E177" s="7"/>
      <c r="F177" s="78" t="s">
        <v>350</v>
      </c>
      <c r="G177" s="72">
        <v>22460</v>
      </c>
      <c r="H177" s="72">
        <v>22460</v>
      </c>
      <c r="I177" s="72">
        <v>12550</v>
      </c>
      <c r="J177" s="72">
        <v>12550</v>
      </c>
      <c r="K177" s="72"/>
      <c r="L177" s="72"/>
      <c r="M177" s="72">
        <v>12550</v>
      </c>
      <c r="N177" s="72">
        <v>12550</v>
      </c>
      <c r="O177" s="72">
        <v>12550</v>
      </c>
      <c r="P177" s="72">
        <v>12550</v>
      </c>
      <c r="Q177" s="72">
        <v>22460</v>
      </c>
      <c r="R177" s="72">
        <v>22460</v>
      </c>
      <c r="S177" s="72"/>
      <c r="T177" s="72"/>
      <c r="U177" s="72">
        <v>9910</v>
      </c>
      <c r="V177" s="72">
        <v>9910</v>
      </c>
      <c r="W177" s="72"/>
      <c r="X177" s="72"/>
      <c r="Y177" s="7"/>
    </row>
    <row r="178" spans="1:25" s="82" customFormat="1" ht="39">
      <c r="A178" s="81" t="s">
        <v>43</v>
      </c>
      <c r="B178" s="84" t="s">
        <v>126</v>
      </c>
      <c r="C178" s="81"/>
      <c r="D178" s="81"/>
      <c r="E178" s="81"/>
      <c r="F178" s="85"/>
      <c r="G178" s="86">
        <f>SUM(G179)</f>
        <v>17000</v>
      </c>
      <c r="H178" s="86">
        <f aca="true" t="shared" si="58" ref="H178:X178">SUM(H179)</f>
        <v>17000</v>
      </c>
      <c r="I178" s="86">
        <f t="shared" si="58"/>
        <v>0</v>
      </c>
      <c r="J178" s="86">
        <f t="shared" si="58"/>
        <v>0</v>
      </c>
      <c r="K178" s="86">
        <f t="shared" si="58"/>
        <v>0</v>
      </c>
      <c r="L178" s="86">
        <f t="shared" si="58"/>
        <v>0</v>
      </c>
      <c r="M178" s="86">
        <f t="shared" si="58"/>
        <v>0</v>
      </c>
      <c r="N178" s="86">
        <f t="shared" si="58"/>
        <v>0</v>
      </c>
      <c r="O178" s="86">
        <f t="shared" si="58"/>
        <v>0</v>
      </c>
      <c r="P178" s="86">
        <f t="shared" si="58"/>
        <v>0</v>
      </c>
      <c r="Q178" s="86">
        <f t="shared" si="58"/>
        <v>17000</v>
      </c>
      <c r="R178" s="86">
        <f t="shared" si="58"/>
        <v>17000</v>
      </c>
      <c r="S178" s="86">
        <f t="shared" si="58"/>
        <v>0</v>
      </c>
      <c r="T178" s="86">
        <f t="shared" si="58"/>
        <v>0</v>
      </c>
      <c r="U178" s="86">
        <f t="shared" si="58"/>
        <v>5000</v>
      </c>
      <c r="V178" s="86">
        <f t="shared" si="58"/>
        <v>5000</v>
      </c>
      <c r="W178" s="86">
        <f t="shared" si="58"/>
        <v>0</v>
      </c>
      <c r="X178" s="86">
        <f t="shared" si="58"/>
        <v>0</v>
      </c>
      <c r="Y178" s="81"/>
    </row>
    <row r="179" spans="1:25" s="8" customFormat="1" ht="37.5">
      <c r="A179" s="7">
        <v>1</v>
      </c>
      <c r="B179" s="75" t="s">
        <v>409</v>
      </c>
      <c r="C179" s="7"/>
      <c r="D179" s="7"/>
      <c r="E179" s="7"/>
      <c r="F179" s="78"/>
      <c r="G179" s="72">
        <v>17000</v>
      </c>
      <c r="H179" s="72">
        <v>17000</v>
      </c>
      <c r="I179" s="72"/>
      <c r="J179" s="72"/>
      <c r="K179" s="72"/>
      <c r="L179" s="72"/>
      <c r="M179" s="72"/>
      <c r="N179" s="72"/>
      <c r="O179" s="72"/>
      <c r="P179" s="73"/>
      <c r="Q179" s="72">
        <v>17000</v>
      </c>
      <c r="R179" s="72">
        <v>17000</v>
      </c>
      <c r="S179" s="72"/>
      <c r="T179" s="72"/>
      <c r="U179" s="72">
        <v>5000</v>
      </c>
      <c r="V179" s="72">
        <v>5000</v>
      </c>
      <c r="W179" s="72"/>
      <c r="X179" s="72"/>
      <c r="Y179" s="7"/>
    </row>
    <row r="180" spans="1:25" s="8" customFormat="1" ht="37.5">
      <c r="A180" s="23" t="s">
        <v>242</v>
      </c>
      <c r="B180" s="49" t="s">
        <v>243</v>
      </c>
      <c r="C180" s="7"/>
      <c r="D180" s="7"/>
      <c r="E180" s="7"/>
      <c r="F180" s="23"/>
      <c r="G180" s="76">
        <f>G181</f>
        <v>9700</v>
      </c>
      <c r="H180" s="76">
        <f aca="true" t="shared" si="59" ref="H180:X180">H181</f>
        <v>9700</v>
      </c>
      <c r="I180" s="76">
        <f t="shared" si="59"/>
        <v>500</v>
      </c>
      <c r="J180" s="76">
        <f t="shared" si="59"/>
        <v>500</v>
      </c>
      <c r="K180" s="76">
        <f t="shared" si="59"/>
        <v>0</v>
      </c>
      <c r="L180" s="76">
        <f t="shared" si="59"/>
        <v>0</v>
      </c>
      <c r="M180" s="76">
        <f t="shared" si="59"/>
        <v>500</v>
      </c>
      <c r="N180" s="76">
        <f t="shared" si="59"/>
        <v>500</v>
      </c>
      <c r="O180" s="76">
        <f t="shared" si="59"/>
        <v>650</v>
      </c>
      <c r="P180" s="76">
        <f t="shared" si="59"/>
        <v>650</v>
      </c>
      <c r="Q180" s="76">
        <f t="shared" si="59"/>
        <v>9700</v>
      </c>
      <c r="R180" s="76">
        <f t="shared" si="59"/>
        <v>9700</v>
      </c>
      <c r="S180" s="76">
        <f t="shared" si="59"/>
        <v>0</v>
      </c>
      <c r="T180" s="76">
        <f t="shared" si="59"/>
        <v>0</v>
      </c>
      <c r="U180" s="76">
        <f t="shared" si="59"/>
        <v>500</v>
      </c>
      <c r="V180" s="76">
        <f t="shared" si="59"/>
        <v>500</v>
      </c>
      <c r="W180" s="76">
        <f t="shared" si="59"/>
        <v>0</v>
      </c>
      <c r="X180" s="76">
        <f t="shared" si="59"/>
        <v>0</v>
      </c>
      <c r="Y180" s="7"/>
    </row>
    <row r="181" spans="1:25" s="8" customFormat="1" ht="39">
      <c r="A181" s="81" t="s">
        <v>41</v>
      </c>
      <c r="B181" s="84" t="s">
        <v>125</v>
      </c>
      <c r="C181" s="7"/>
      <c r="D181" s="7"/>
      <c r="E181" s="7"/>
      <c r="F181" s="135"/>
      <c r="G181" s="137">
        <f>SUM(G182:G182)</f>
        <v>9700</v>
      </c>
      <c r="H181" s="137">
        <f aca="true" t="shared" si="60" ref="H181:X181">SUM(H182:H182)</f>
        <v>9700</v>
      </c>
      <c r="I181" s="137">
        <f t="shared" si="60"/>
        <v>500</v>
      </c>
      <c r="J181" s="137">
        <f t="shared" si="60"/>
        <v>500</v>
      </c>
      <c r="K181" s="137">
        <f t="shared" si="60"/>
        <v>0</v>
      </c>
      <c r="L181" s="137">
        <f t="shared" si="60"/>
        <v>0</v>
      </c>
      <c r="M181" s="137">
        <f t="shared" si="60"/>
        <v>500</v>
      </c>
      <c r="N181" s="137">
        <f t="shared" si="60"/>
        <v>500</v>
      </c>
      <c r="O181" s="137">
        <f t="shared" si="60"/>
        <v>650</v>
      </c>
      <c r="P181" s="137">
        <f t="shared" si="60"/>
        <v>650</v>
      </c>
      <c r="Q181" s="137">
        <f t="shared" si="60"/>
        <v>9700</v>
      </c>
      <c r="R181" s="137">
        <f t="shared" si="60"/>
        <v>9700</v>
      </c>
      <c r="S181" s="137">
        <f t="shared" si="60"/>
        <v>0</v>
      </c>
      <c r="T181" s="137">
        <f t="shared" si="60"/>
        <v>0</v>
      </c>
      <c r="U181" s="137">
        <f t="shared" si="60"/>
        <v>500</v>
      </c>
      <c r="V181" s="137">
        <f t="shared" si="60"/>
        <v>500</v>
      </c>
      <c r="W181" s="137">
        <f t="shared" si="60"/>
        <v>0</v>
      </c>
      <c r="X181" s="137">
        <f t="shared" si="60"/>
        <v>0</v>
      </c>
      <c r="Y181" s="7"/>
    </row>
    <row r="182" spans="1:25" s="8" customFormat="1" ht="56.25">
      <c r="A182" s="7">
        <v>1</v>
      </c>
      <c r="B182" s="75" t="s">
        <v>244</v>
      </c>
      <c r="C182" s="7"/>
      <c r="D182" s="7"/>
      <c r="E182" s="7"/>
      <c r="F182" s="7"/>
      <c r="G182" s="72">
        <v>9700</v>
      </c>
      <c r="H182" s="72">
        <v>9700</v>
      </c>
      <c r="I182" s="72">
        <v>500</v>
      </c>
      <c r="J182" s="72">
        <v>500</v>
      </c>
      <c r="K182" s="72"/>
      <c r="L182" s="72"/>
      <c r="M182" s="72">
        <v>500</v>
      </c>
      <c r="N182" s="72">
        <v>500</v>
      </c>
      <c r="O182" s="72">
        <v>650</v>
      </c>
      <c r="P182" s="72">
        <v>650</v>
      </c>
      <c r="Q182" s="72">
        <v>9700</v>
      </c>
      <c r="R182" s="72">
        <v>9700</v>
      </c>
      <c r="S182" s="72"/>
      <c r="T182" s="72"/>
      <c r="U182" s="72">
        <v>500</v>
      </c>
      <c r="V182" s="72">
        <v>500</v>
      </c>
      <c r="W182" s="72"/>
      <c r="X182" s="72"/>
      <c r="Y182" s="7"/>
    </row>
    <row r="183" spans="1:25" s="8" customFormat="1" ht="37.5">
      <c r="A183" s="23" t="s">
        <v>245</v>
      </c>
      <c r="B183" s="49" t="s">
        <v>246</v>
      </c>
      <c r="C183" s="7"/>
      <c r="D183" s="7"/>
      <c r="E183" s="7"/>
      <c r="F183" s="23"/>
      <c r="G183" s="76">
        <f>G184+G186+G188</f>
        <v>236800</v>
      </c>
      <c r="H183" s="76">
        <f aca="true" t="shared" si="61" ref="H183:X183">H184+H186+H188</f>
        <v>113840</v>
      </c>
      <c r="I183" s="76">
        <f t="shared" si="61"/>
        <v>38284</v>
      </c>
      <c r="J183" s="76">
        <f t="shared" si="61"/>
        <v>14000</v>
      </c>
      <c r="K183" s="76">
        <f t="shared" si="61"/>
        <v>5706.569013</v>
      </c>
      <c r="L183" s="76">
        <f t="shared" si="61"/>
        <v>5706.569013</v>
      </c>
      <c r="M183" s="76">
        <f t="shared" si="61"/>
        <v>38284</v>
      </c>
      <c r="N183" s="76">
        <f t="shared" si="61"/>
        <v>14000</v>
      </c>
      <c r="O183" s="76">
        <f t="shared" si="61"/>
        <v>113349</v>
      </c>
      <c r="P183" s="76">
        <f t="shared" si="61"/>
        <v>14200</v>
      </c>
      <c r="Q183" s="76">
        <f t="shared" si="61"/>
        <v>177334</v>
      </c>
      <c r="R183" s="76">
        <f t="shared" si="61"/>
        <v>104374</v>
      </c>
      <c r="S183" s="76">
        <f t="shared" si="61"/>
        <v>0</v>
      </c>
      <c r="T183" s="76">
        <f t="shared" si="61"/>
        <v>0</v>
      </c>
      <c r="U183" s="76">
        <f t="shared" si="61"/>
        <v>69585</v>
      </c>
      <c r="V183" s="76">
        <f t="shared" si="61"/>
        <v>60734</v>
      </c>
      <c r="W183" s="76">
        <f t="shared" si="61"/>
        <v>0</v>
      </c>
      <c r="X183" s="76">
        <f t="shared" si="61"/>
        <v>0</v>
      </c>
      <c r="Y183" s="7"/>
    </row>
    <row r="184" spans="1:25" s="8" customFormat="1" ht="58.5">
      <c r="A184" s="81" t="s">
        <v>41</v>
      </c>
      <c r="B184" s="135" t="s">
        <v>123</v>
      </c>
      <c r="C184" s="7"/>
      <c r="D184" s="7"/>
      <c r="E184" s="7"/>
      <c r="F184" s="81"/>
      <c r="G184" s="86">
        <f>G185</f>
        <v>139000</v>
      </c>
      <c r="H184" s="86">
        <f aca="true" t="shared" si="62" ref="H184:X184">H185</f>
        <v>49000</v>
      </c>
      <c r="I184" s="86">
        <f t="shared" si="62"/>
        <v>15535</v>
      </c>
      <c r="J184" s="86">
        <f t="shared" si="62"/>
        <v>0</v>
      </c>
      <c r="K184" s="86">
        <f t="shared" si="62"/>
        <v>0</v>
      </c>
      <c r="L184" s="86">
        <f t="shared" si="62"/>
        <v>0</v>
      </c>
      <c r="M184" s="86">
        <f t="shared" si="62"/>
        <v>15535</v>
      </c>
      <c r="N184" s="86">
        <f t="shared" si="62"/>
        <v>0</v>
      </c>
      <c r="O184" s="86">
        <f t="shared" si="62"/>
        <v>90000</v>
      </c>
      <c r="P184" s="86">
        <f t="shared" si="62"/>
        <v>0</v>
      </c>
      <c r="Q184" s="86">
        <f t="shared" si="62"/>
        <v>79734</v>
      </c>
      <c r="R184" s="86">
        <f t="shared" si="62"/>
        <v>39734</v>
      </c>
      <c r="S184" s="86">
        <f t="shared" si="62"/>
        <v>0</v>
      </c>
      <c r="T184" s="86">
        <f t="shared" si="62"/>
        <v>0</v>
      </c>
      <c r="U184" s="86">
        <f t="shared" si="62"/>
        <v>39734</v>
      </c>
      <c r="V184" s="86">
        <f t="shared" si="62"/>
        <v>39734</v>
      </c>
      <c r="W184" s="86">
        <f t="shared" si="62"/>
        <v>0</v>
      </c>
      <c r="X184" s="86">
        <f t="shared" si="62"/>
        <v>0</v>
      </c>
      <c r="Y184" s="7"/>
    </row>
    <row r="185" spans="1:25" s="8" customFormat="1" ht="72.75" customHeight="1">
      <c r="A185" s="7">
        <v>1</v>
      </c>
      <c r="B185" s="75" t="s">
        <v>410</v>
      </c>
      <c r="C185" s="7"/>
      <c r="D185" s="7"/>
      <c r="E185" s="7"/>
      <c r="F185" s="83" t="s">
        <v>411</v>
      </c>
      <c r="G185" s="72">
        <v>139000</v>
      </c>
      <c r="H185" s="72">
        <v>49000</v>
      </c>
      <c r="I185" s="72">
        <v>15535</v>
      </c>
      <c r="J185" s="72"/>
      <c r="K185" s="72"/>
      <c r="L185" s="72"/>
      <c r="M185" s="72">
        <v>15535</v>
      </c>
      <c r="N185" s="72"/>
      <c r="O185" s="72">
        <v>90000</v>
      </c>
      <c r="P185" s="73"/>
      <c r="Q185" s="72">
        <v>79734</v>
      </c>
      <c r="R185" s="72">
        <v>39734</v>
      </c>
      <c r="S185" s="72"/>
      <c r="T185" s="72"/>
      <c r="U185" s="72">
        <v>39734</v>
      </c>
      <c r="V185" s="72">
        <v>39734</v>
      </c>
      <c r="W185" s="72"/>
      <c r="X185" s="72"/>
      <c r="Y185" s="7"/>
    </row>
    <row r="186" spans="1:25" s="82" customFormat="1" ht="40.5" customHeight="1">
      <c r="A186" s="81" t="s">
        <v>43</v>
      </c>
      <c r="B186" s="84" t="s">
        <v>124</v>
      </c>
      <c r="C186" s="81"/>
      <c r="D186" s="81"/>
      <c r="E186" s="81"/>
      <c r="F186" s="138"/>
      <c r="G186" s="86">
        <f>G187</f>
        <v>25000</v>
      </c>
      <c r="H186" s="86">
        <f aca="true" t="shared" si="63" ref="H186:X186">H187</f>
        <v>10000</v>
      </c>
      <c r="I186" s="86">
        <f t="shared" si="63"/>
        <v>10749</v>
      </c>
      <c r="J186" s="86">
        <f t="shared" si="63"/>
        <v>5000</v>
      </c>
      <c r="K186" s="86">
        <f t="shared" si="63"/>
        <v>0</v>
      </c>
      <c r="L186" s="86">
        <f t="shared" si="63"/>
        <v>0</v>
      </c>
      <c r="M186" s="86">
        <f t="shared" si="63"/>
        <v>10749</v>
      </c>
      <c r="N186" s="86">
        <f t="shared" si="63"/>
        <v>5000</v>
      </c>
      <c r="O186" s="86">
        <f t="shared" si="63"/>
        <v>11149</v>
      </c>
      <c r="P186" s="86">
        <f t="shared" si="63"/>
        <v>5000</v>
      </c>
      <c r="Q186" s="86">
        <f t="shared" si="63"/>
        <v>25000</v>
      </c>
      <c r="R186" s="86">
        <f t="shared" si="63"/>
        <v>10000</v>
      </c>
      <c r="S186" s="86">
        <f t="shared" si="63"/>
        <v>0</v>
      </c>
      <c r="T186" s="86">
        <f t="shared" si="63"/>
        <v>0</v>
      </c>
      <c r="U186" s="86">
        <f t="shared" si="63"/>
        <v>13851</v>
      </c>
      <c r="V186" s="86">
        <f t="shared" si="63"/>
        <v>5000</v>
      </c>
      <c r="W186" s="86">
        <f t="shared" si="63"/>
        <v>0</v>
      </c>
      <c r="X186" s="86">
        <f t="shared" si="63"/>
        <v>0</v>
      </c>
      <c r="Y186" s="81"/>
    </row>
    <row r="187" spans="1:25" s="8" customFormat="1" ht="43.5" customHeight="1">
      <c r="A187" s="7">
        <v>1</v>
      </c>
      <c r="B187" s="75" t="s">
        <v>249</v>
      </c>
      <c r="C187" s="7"/>
      <c r="D187" s="7"/>
      <c r="E187" s="7"/>
      <c r="F187" s="78" t="s">
        <v>353</v>
      </c>
      <c r="G187" s="72">
        <v>25000</v>
      </c>
      <c r="H187" s="72">
        <v>10000</v>
      </c>
      <c r="I187" s="72">
        <f>J187+5749</f>
        <v>10749</v>
      </c>
      <c r="J187" s="72">
        <v>5000</v>
      </c>
      <c r="K187" s="72"/>
      <c r="L187" s="72"/>
      <c r="M187" s="72">
        <f>N187+5749</f>
        <v>10749</v>
      </c>
      <c r="N187" s="72">
        <v>5000</v>
      </c>
      <c r="O187" s="72">
        <v>11149</v>
      </c>
      <c r="P187" s="72">
        <v>5000</v>
      </c>
      <c r="Q187" s="72">
        <v>25000</v>
      </c>
      <c r="R187" s="72">
        <v>10000</v>
      </c>
      <c r="S187" s="72"/>
      <c r="T187" s="72"/>
      <c r="U187" s="72">
        <f>G187-O187</f>
        <v>13851</v>
      </c>
      <c r="V187" s="72">
        <v>5000</v>
      </c>
      <c r="W187" s="72"/>
      <c r="X187" s="72"/>
      <c r="Y187" s="7"/>
    </row>
    <row r="188" spans="1:25" s="8" customFormat="1" ht="39">
      <c r="A188" s="81" t="s">
        <v>24</v>
      </c>
      <c r="B188" s="84" t="s">
        <v>125</v>
      </c>
      <c r="C188" s="7"/>
      <c r="D188" s="7"/>
      <c r="E188" s="7"/>
      <c r="F188" s="81"/>
      <c r="G188" s="86">
        <f>SUM(G189:G191)</f>
        <v>72800</v>
      </c>
      <c r="H188" s="86">
        <f aca="true" t="shared" si="64" ref="H188:X188">SUM(H189:H191)</f>
        <v>54840</v>
      </c>
      <c r="I188" s="86">
        <f t="shared" si="64"/>
        <v>12000</v>
      </c>
      <c r="J188" s="86">
        <f t="shared" si="64"/>
        <v>9000</v>
      </c>
      <c r="K188" s="86">
        <f t="shared" si="64"/>
        <v>5706.569013</v>
      </c>
      <c r="L188" s="86">
        <f t="shared" si="64"/>
        <v>5706.569013</v>
      </c>
      <c r="M188" s="86">
        <f t="shared" si="64"/>
        <v>12000</v>
      </c>
      <c r="N188" s="86">
        <f t="shared" si="64"/>
        <v>9000</v>
      </c>
      <c r="O188" s="86">
        <f t="shared" si="64"/>
        <v>12200</v>
      </c>
      <c r="P188" s="86">
        <f t="shared" si="64"/>
        <v>9200</v>
      </c>
      <c r="Q188" s="86">
        <f t="shared" si="64"/>
        <v>72600</v>
      </c>
      <c r="R188" s="86">
        <f t="shared" si="64"/>
        <v>54640</v>
      </c>
      <c r="S188" s="86">
        <f t="shared" si="64"/>
        <v>0</v>
      </c>
      <c r="T188" s="86">
        <f t="shared" si="64"/>
        <v>0</v>
      </c>
      <c r="U188" s="86">
        <f t="shared" si="64"/>
        <v>16000</v>
      </c>
      <c r="V188" s="86">
        <f t="shared" si="64"/>
        <v>16000</v>
      </c>
      <c r="W188" s="86">
        <f t="shared" si="64"/>
        <v>0</v>
      </c>
      <c r="X188" s="86">
        <f t="shared" si="64"/>
        <v>0</v>
      </c>
      <c r="Y188" s="7"/>
    </row>
    <row r="189" spans="1:25" s="8" customFormat="1" ht="56.25">
      <c r="A189" s="7">
        <v>1</v>
      </c>
      <c r="B189" s="75" t="s">
        <v>247</v>
      </c>
      <c r="C189" s="7"/>
      <c r="D189" s="7"/>
      <c r="E189" s="7"/>
      <c r="F189" s="78" t="s">
        <v>351</v>
      </c>
      <c r="G189" s="72">
        <v>39800</v>
      </c>
      <c r="H189" s="72">
        <v>31840</v>
      </c>
      <c r="I189" s="72">
        <v>5000</v>
      </c>
      <c r="J189" s="72">
        <v>5000</v>
      </c>
      <c r="K189" s="72">
        <v>3354.041</v>
      </c>
      <c r="L189" s="72">
        <v>3354.041</v>
      </c>
      <c r="M189" s="72">
        <v>5000</v>
      </c>
      <c r="N189" s="72">
        <v>5000</v>
      </c>
      <c r="O189" s="72">
        <v>5200</v>
      </c>
      <c r="P189" s="72">
        <v>5200</v>
      </c>
      <c r="Q189" s="72">
        <v>39600</v>
      </c>
      <c r="R189" s="72">
        <v>31640</v>
      </c>
      <c r="S189" s="72"/>
      <c r="T189" s="72"/>
      <c r="U189" s="72">
        <v>8000</v>
      </c>
      <c r="V189" s="72">
        <v>8000</v>
      </c>
      <c r="W189" s="72"/>
      <c r="X189" s="72"/>
      <c r="Y189" s="7"/>
    </row>
    <row r="190" spans="1:25" s="8" customFormat="1" ht="37.5">
      <c r="A190" s="7">
        <v>2</v>
      </c>
      <c r="B190" s="75" t="s">
        <v>248</v>
      </c>
      <c r="C190" s="7"/>
      <c r="D190" s="7"/>
      <c r="E190" s="7"/>
      <c r="F190" s="78" t="s">
        <v>352</v>
      </c>
      <c r="G190" s="72">
        <v>20000</v>
      </c>
      <c r="H190" s="72">
        <v>10000</v>
      </c>
      <c r="I190" s="72">
        <f>3000+J190</f>
        <v>5000</v>
      </c>
      <c r="J190" s="72">
        <v>2000</v>
      </c>
      <c r="K190" s="72">
        <v>2000</v>
      </c>
      <c r="L190" s="72">
        <v>2000</v>
      </c>
      <c r="M190" s="72">
        <v>5000</v>
      </c>
      <c r="N190" s="72">
        <v>2000</v>
      </c>
      <c r="O190" s="72">
        <v>5000</v>
      </c>
      <c r="P190" s="72">
        <v>2000</v>
      </c>
      <c r="Q190" s="72">
        <v>20000</v>
      </c>
      <c r="R190" s="72">
        <v>10000</v>
      </c>
      <c r="S190" s="72"/>
      <c r="T190" s="72"/>
      <c r="U190" s="72">
        <v>4000</v>
      </c>
      <c r="V190" s="72">
        <v>4000</v>
      </c>
      <c r="W190" s="72"/>
      <c r="X190" s="72"/>
      <c r="Y190" s="7"/>
    </row>
    <row r="191" spans="1:25" s="8" customFormat="1" ht="44.25" customHeight="1">
      <c r="A191" s="7">
        <v>3</v>
      </c>
      <c r="B191" s="75" t="s">
        <v>250</v>
      </c>
      <c r="C191" s="7"/>
      <c r="D191" s="7"/>
      <c r="E191" s="7"/>
      <c r="F191" s="78" t="s">
        <v>354</v>
      </c>
      <c r="G191" s="72">
        <v>13000</v>
      </c>
      <c r="H191" s="72">
        <v>13000</v>
      </c>
      <c r="I191" s="72">
        <v>2000</v>
      </c>
      <c r="J191" s="72">
        <v>2000</v>
      </c>
      <c r="K191" s="72">
        <v>352.528013</v>
      </c>
      <c r="L191" s="72">
        <v>352.528013</v>
      </c>
      <c r="M191" s="72">
        <v>2000</v>
      </c>
      <c r="N191" s="72">
        <v>2000</v>
      </c>
      <c r="O191" s="72">
        <v>2000</v>
      </c>
      <c r="P191" s="72">
        <v>2000</v>
      </c>
      <c r="Q191" s="72">
        <v>13000</v>
      </c>
      <c r="R191" s="72">
        <v>13000</v>
      </c>
      <c r="S191" s="72"/>
      <c r="T191" s="72"/>
      <c r="U191" s="72">
        <v>4000</v>
      </c>
      <c r="V191" s="72">
        <v>4000</v>
      </c>
      <c r="W191" s="72"/>
      <c r="X191" s="72"/>
      <c r="Y191" s="7"/>
    </row>
    <row r="192" spans="1:25" s="8" customFormat="1" ht="56.25">
      <c r="A192" s="23" t="s">
        <v>251</v>
      </c>
      <c r="B192" s="49" t="s">
        <v>252</v>
      </c>
      <c r="C192" s="7"/>
      <c r="D192" s="7"/>
      <c r="E192" s="7"/>
      <c r="F192" s="23"/>
      <c r="G192" s="76"/>
      <c r="H192" s="76"/>
      <c r="I192" s="72"/>
      <c r="J192" s="76"/>
      <c r="K192" s="72"/>
      <c r="L192" s="72"/>
      <c r="M192" s="72"/>
      <c r="N192" s="72"/>
      <c r="O192" s="72"/>
      <c r="P192" s="73"/>
      <c r="Q192" s="72"/>
      <c r="R192" s="76"/>
      <c r="S192" s="72"/>
      <c r="T192" s="72"/>
      <c r="U192" s="72"/>
      <c r="V192" s="72"/>
      <c r="W192" s="72"/>
      <c r="X192" s="72"/>
      <c r="Y192" s="7"/>
    </row>
    <row r="193" spans="1:25" s="8" customFormat="1" ht="37.5">
      <c r="A193" s="23">
        <v>11</v>
      </c>
      <c r="B193" s="49" t="s">
        <v>253</v>
      </c>
      <c r="C193" s="7"/>
      <c r="D193" s="7"/>
      <c r="E193" s="7"/>
      <c r="F193" s="23"/>
      <c r="G193" s="76">
        <f>G194+G196+G203+G206</f>
        <v>176885</v>
      </c>
      <c r="H193" s="76">
        <f aca="true" t="shared" si="65" ref="H193:X193">H194+H196+H203+H206</f>
        <v>109750</v>
      </c>
      <c r="I193" s="76">
        <f t="shared" si="65"/>
        <v>45896</v>
      </c>
      <c r="J193" s="76">
        <f t="shared" si="65"/>
        <v>40746</v>
      </c>
      <c r="K193" s="76">
        <f t="shared" si="65"/>
        <v>20140.117648</v>
      </c>
      <c r="L193" s="76">
        <f t="shared" si="65"/>
        <v>20140.117648</v>
      </c>
      <c r="M193" s="76">
        <f t="shared" si="65"/>
        <v>45896</v>
      </c>
      <c r="N193" s="76">
        <f t="shared" si="65"/>
        <v>40746</v>
      </c>
      <c r="O193" s="76">
        <f t="shared" si="65"/>
        <v>64132</v>
      </c>
      <c r="P193" s="76">
        <f t="shared" si="65"/>
        <v>49076</v>
      </c>
      <c r="Q193" s="76">
        <f t="shared" si="65"/>
        <v>169310</v>
      </c>
      <c r="R193" s="76">
        <f t="shared" si="65"/>
        <v>104420</v>
      </c>
      <c r="S193" s="76">
        <f t="shared" si="65"/>
        <v>0</v>
      </c>
      <c r="T193" s="76">
        <f t="shared" si="65"/>
        <v>0</v>
      </c>
      <c r="U193" s="76">
        <f t="shared" si="65"/>
        <v>50103</v>
      </c>
      <c r="V193" s="76">
        <f t="shared" si="65"/>
        <v>33024</v>
      </c>
      <c r="W193" s="76">
        <f t="shared" si="65"/>
        <v>0</v>
      </c>
      <c r="X193" s="76">
        <f t="shared" si="65"/>
        <v>0</v>
      </c>
      <c r="Y193" s="7"/>
    </row>
    <row r="194" spans="1:25" s="8" customFormat="1" ht="58.5">
      <c r="A194" s="81" t="s">
        <v>41</v>
      </c>
      <c r="B194" s="135" t="s">
        <v>123</v>
      </c>
      <c r="C194" s="7"/>
      <c r="D194" s="7"/>
      <c r="E194" s="7"/>
      <c r="F194" s="85"/>
      <c r="G194" s="86">
        <f>G195</f>
        <v>14500</v>
      </c>
      <c r="H194" s="86">
        <f aca="true" t="shared" si="66" ref="H194:X194">H195</f>
        <v>14500</v>
      </c>
      <c r="I194" s="86">
        <f t="shared" si="66"/>
        <v>6870</v>
      </c>
      <c r="J194" s="86">
        <f t="shared" si="66"/>
        <v>6870</v>
      </c>
      <c r="K194" s="86">
        <f t="shared" si="66"/>
        <v>4783.12</v>
      </c>
      <c r="L194" s="86">
        <f t="shared" si="66"/>
        <v>4783.12</v>
      </c>
      <c r="M194" s="86">
        <f t="shared" si="66"/>
        <v>6870</v>
      </c>
      <c r="N194" s="86">
        <f t="shared" si="66"/>
        <v>6870</v>
      </c>
      <c r="O194" s="86">
        <f t="shared" si="66"/>
        <v>14500</v>
      </c>
      <c r="P194" s="86">
        <f t="shared" si="66"/>
        <v>14500</v>
      </c>
      <c r="Q194" s="86">
        <f t="shared" si="66"/>
        <v>9870</v>
      </c>
      <c r="R194" s="86">
        <f t="shared" si="66"/>
        <v>9870</v>
      </c>
      <c r="S194" s="86">
        <f t="shared" si="66"/>
        <v>0</v>
      </c>
      <c r="T194" s="86">
        <f t="shared" si="66"/>
        <v>0</v>
      </c>
      <c r="U194" s="86">
        <f t="shared" si="66"/>
        <v>0</v>
      </c>
      <c r="V194" s="86">
        <f t="shared" si="66"/>
        <v>0</v>
      </c>
      <c r="W194" s="86">
        <f t="shared" si="66"/>
        <v>0</v>
      </c>
      <c r="X194" s="86">
        <f t="shared" si="66"/>
        <v>0</v>
      </c>
      <c r="Y194" s="7"/>
    </row>
    <row r="195" spans="1:25" s="8" customFormat="1" ht="70.5" customHeight="1">
      <c r="A195" s="7">
        <v>1</v>
      </c>
      <c r="B195" s="75" t="s">
        <v>254</v>
      </c>
      <c r="C195" s="7"/>
      <c r="D195" s="7"/>
      <c r="E195" s="7"/>
      <c r="F195" s="78" t="s">
        <v>355</v>
      </c>
      <c r="G195" s="72">
        <v>14500</v>
      </c>
      <c r="H195" s="72">
        <v>14500</v>
      </c>
      <c r="I195" s="72">
        <v>6870</v>
      </c>
      <c r="J195" s="72">
        <v>6870</v>
      </c>
      <c r="K195" s="72">
        <v>4783.12</v>
      </c>
      <c r="L195" s="72">
        <v>4783.12</v>
      </c>
      <c r="M195" s="72">
        <v>6870</v>
      </c>
      <c r="N195" s="72">
        <v>6870</v>
      </c>
      <c r="O195" s="72">
        <v>14500</v>
      </c>
      <c r="P195" s="72">
        <f>9870+4630</f>
        <v>14500</v>
      </c>
      <c r="Q195" s="72">
        <v>9870</v>
      </c>
      <c r="R195" s="72">
        <v>9870</v>
      </c>
      <c r="S195" s="72"/>
      <c r="T195" s="72"/>
      <c r="U195" s="72"/>
      <c r="V195" s="72"/>
      <c r="W195" s="72"/>
      <c r="X195" s="72"/>
      <c r="Y195" s="7"/>
    </row>
    <row r="196" spans="1:25" s="8" customFormat="1" ht="39">
      <c r="A196" s="81" t="s">
        <v>43</v>
      </c>
      <c r="B196" s="84" t="s">
        <v>124</v>
      </c>
      <c r="C196" s="7"/>
      <c r="D196" s="7"/>
      <c r="E196" s="7"/>
      <c r="F196" s="85"/>
      <c r="G196" s="86">
        <f>SUM(G197:G202)</f>
        <v>80435</v>
      </c>
      <c r="H196" s="86">
        <f aca="true" t="shared" si="67" ref="H196:X196">SUM(H197:H202)</f>
        <v>48300</v>
      </c>
      <c r="I196" s="86">
        <f t="shared" si="67"/>
        <v>32026</v>
      </c>
      <c r="J196" s="86">
        <f t="shared" si="67"/>
        <v>26876</v>
      </c>
      <c r="K196" s="86">
        <f t="shared" si="67"/>
        <v>12000</v>
      </c>
      <c r="L196" s="86">
        <f t="shared" si="67"/>
        <v>12000</v>
      </c>
      <c r="M196" s="86">
        <f t="shared" si="67"/>
        <v>32026</v>
      </c>
      <c r="N196" s="86">
        <f t="shared" si="67"/>
        <v>26876</v>
      </c>
      <c r="O196" s="86">
        <f t="shared" si="67"/>
        <v>42332</v>
      </c>
      <c r="P196" s="86">
        <f t="shared" si="67"/>
        <v>27276</v>
      </c>
      <c r="Q196" s="86">
        <f t="shared" si="67"/>
        <v>77790</v>
      </c>
      <c r="R196" s="86">
        <f t="shared" si="67"/>
        <v>47900</v>
      </c>
      <c r="S196" s="86">
        <f t="shared" si="67"/>
        <v>0</v>
      </c>
      <c r="T196" s="86">
        <f t="shared" si="67"/>
        <v>0</v>
      </c>
      <c r="U196" s="86">
        <f t="shared" si="67"/>
        <v>38103</v>
      </c>
      <c r="V196" s="86">
        <f t="shared" si="67"/>
        <v>21024</v>
      </c>
      <c r="W196" s="86">
        <f t="shared" si="67"/>
        <v>0</v>
      </c>
      <c r="X196" s="86">
        <f t="shared" si="67"/>
        <v>0</v>
      </c>
      <c r="Y196" s="7"/>
    </row>
    <row r="197" spans="1:25" s="8" customFormat="1" ht="37.5">
      <c r="A197" s="7">
        <v>1</v>
      </c>
      <c r="B197" s="75" t="s">
        <v>255</v>
      </c>
      <c r="C197" s="7"/>
      <c r="D197" s="7"/>
      <c r="E197" s="7"/>
      <c r="F197" s="78" t="s">
        <v>356</v>
      </c>
      <c r="G197" s="72">
        <v>9200</v>
      </c>
      <c r="H197" s="72">
        <v>7700</v>
      </c>
      <c r="I197" s="72">
        <v>4000</v>
      </c>
      <c r="J197" s="72">
        <v>4000</v>
      </c>
      <c r="K197" s="72">
        <v>4000</v>
      </c>
      <c r="L197" s="72">
        <v>4000</v>
      </c>
      <c r="M197" s="72">
        <v>4000</v>
      </c>
      <c r="N197" s="72">
        <v>4000</v>
      </c>
      <c r="O197" s="72">
        <f>P197+1500</f>
        <v>5700</v>
      </c>
      <c r="P197" s="72">
        <v>4200</v>
      </c>
      <c r="Q197" s="72">
        <v>9000</v>
      </c>
      <c r="R197" s="72">
        <v>7500</v>
      </c>
      <c r="S197" s="72"/>
      <c r="T197" s="72"/>
      <c r="U197" s="72">
        <v>3500</v>
      </c>
      <c r="V197" s="72">
        <v>3500</v>
      </c>
      <c r="W197" s="72"/>
      <c r="X197" s="72"/>
      <c r="Y197" s="7"/>
    </row>
    <row r="198" spans="1:25" s="8" customFormat="1" ht="44.25" customHeight="1">
      <c r="A198" s="7">
        <v>2</v>
      </c>
      <c r="B198" s="75" t="s">
        <v>256</v>
      </c>
      <c r="C198" s="7"/>
      <c r="D198" s="7"/>
      <c r="E198" s="7"/>
      <c r="F198" s="78" t="s">
        <v>357</v>
      </c>
      <c r="G198" s="72">
        <v>9000</v>
      </c>
      <c r="H198" s="72">
        <v>6300</v>
      </c>
      <c r="I198" s="72">
        <v>5000</v>
      </c>
      <c r="J198" s="72">
        <v>5000</v>
      </c>
      <c r="K198" s="72"/>
      <c r="L198" s="72"/>
      <c r="M198" s="72">
        <v>5000</v>
      </c>
      <c r="N198" s="72">
        <v>5000</v>
      </c>
      <c r="O198" s="72">
        <f>P198+2700</f>
        <v>7800</v>
      </c>
      <c r="P198" s="72">
        <v>5100</v>
      </c>
      <c r="Q198" s="72">
        <v>8900</v>
      </c>
      <c r="R198" s="72">
        <v>6200</v>
      </c>
      <c r="S198" s="72"/>
      <c r="T198" s="72"/>
      <c r="U198" s="72">
        <v>1200</v>
      </c>
      <c r="V198" s="72">
        <v>1200</v>
      </c>
      <c r="W198" s="72"/>
      <c r="X198" s="72"/>
      <c r="Y198" s="7"/>
    </row>
    <row r="199" spans="1:25" s="8" customFormat="1" ht="42.75" customHeight="1">
      <c r="A199" s="7">
        <v>3</v>
      </c>
      <c r="B199" s="75" t="s">
        <v>257</v>
      </c>
      <c r="C199" s="7"/>
      <c r="D199" s="7"/>
      <c r="E199" s="7"/>
      <c r="F199" s="78" t="s">
        <v>358</v>
      </c>
      <c r="G199" s="72">
        <v>9000</v>
      </c>
      <c r="H199" s="72">
        <v>6300</v>
      </c>
      <c r="I199" s="72">
        <v>4876</v>
      </c>
      <c r="J199" s="72">
        <v>4876</v>
      </c>
      <c r="K199" s="72"/>
      <c r="L199" s="72"/>
      <c r="M199" s="72">
        <v>4876</v>
      </c>
      <c r="N199" s="72">
        <v>4876</v>
      </c>
      <c r="O199" s="72">
        <f>P199+2700</f>
        <v>7676</v>
      </c>
      <c r="P199" s="72">
        <v>4976</v>
      </c>
      <c r="Q199" s="72">
        <v>8900</v>
      </c>
      <c r="R199" s="72">
        <v>6200</v>
      </c>
      <c r="S199" s="72"/>
      <c r="T199" s="72"/>
      <c r="U199" s="72">
        <v>1324</v>
      </c>
      <c r="V199" s="72">
        <v>1324</v>
      </c>
      <c r="W199" s="72"/>
      <c r="X199" s="72"/>
      <c r="Y199" s="7"/>
    </row>
    <row r="200" spans="1:25" s="8" customFormat="1" ht="52.5" customHeight="1">
      <c r="A200" s="7">
        <v>4</v>
      </c>
      <c r="B200" s="75" t="s">
        <v>260</v>
      </c>
      <c r="C200" s="7"/>
      <c r="D200" s="7"/>
      <c r="E200" s="7"/>
      <c r="F200" s="78" t="s">
        <v>361</v>
      </c>
      <c r="G200" s="72">
        <v>8000</v>
      </c>
      <c r="H200" s="72">
        <v>8000</v>
      </c>
      <c r="I200" s="72">
        <v>5000</v>
      </c>
      <c r="J200" s="72">
        <v>5000</v>
      </c>
      <c r="K200" s="72"/>
      <c r="L200" s="72"/>
      <c r="M200" s="72">
        <v>5000</v>
      </c>
      <c r="N200" s="72">
        <v>5000</v>
      </c>
      <c r="O200" s="72">
        <v>5000</v>
      </c>
      <c r="P200" s="72">
        <v>5000</v>
      </c>
      <c r="Q200" s="72">
        <v>8000</v>
      </c>
      <c r="R200" s="72">
        <v>8000</v>
      </c>
      <c r="S200" s="72"/>
      <c r="T200" s="72"/>
      <c r="U200" s="72">
        <v>3000</v>
      </c>
      <c r="V200" s="72">
        <v>3000</v>
      </c>
      <c r="W200" s="72"/>
      <c r="X200" s="72"/>
      <c r="Y200" s="7"/>
    </row>
    <row r="201" spans="1:25" s="8" customFormat="1" ht="51" customHeight="1">
      <c r="A201" s="7">
        <v>5</v>
      </c>
      <c r="B201" s="75" t="s">
        <v>261</v>
      </c>
      <c r="C201" s="7"/>
      <c r="D201" s="7"/>
      <c r="E201" s="7"/>
      <c r="F201" s="78" t="s">
        <v>362</v>
      </c>
      <c r="G201" s="72">
        <v>30245</v>
      </c>
      <c r="H201" s="72">
        <v>15000</v>
      </c>
      <c r="I201" s="72">
        <f>J201+1650</f>
        <v>9650</v>
      </c>
      <c r="J201" s="72">
        <v>8000</v>
      </c>
      <c r="K201" s="72">
        <v>8000</v>
      </c>
      <c r="L201" s="72">
        <v>8000</v>
      </c>
      <c r="M201" s="72">
        <v>9650</v>
      </c>
      <c r="N201" s="72">
        <v>8000</v>
      </c>
      <c r="O201" s="72">
        <f>P201+2245+351+1650</f>
        <v>12246</v>
      </c>
      <c r="P201" s="72">
        <v>8000</v>
      </c>
      <c r="Q201" s="72">
        <v>28000</v>
      </c>
      <c r="R201" s="72">
        <v>15000</v>
      </c>
      <c r="S201" s="72"/>
      <c r="T201" s="72"/>
      <c r="U201" s="72">
        <f>G201-O201</f>
        <v>17999</v>
      </c>
      <c r="V201" s="72">
        <v>7000</v>
      </c>
      <c r="W201" s="72"/>
      <c r="X201" s="72"/>
      <c r="Y201" s="7"/>
    </row>
    <row r="202" spans="1:25" s="8" customFormat="1" ht="56.25">
      <c r="A202" s="7">
        <v>6</v>
      </c>
      <c r="B202" s="75" t="s">
        <v>412</v>
      </c>
      <c r="C202" s="7"/>
      <c r="D202" s="7"/>
      <c r="E202" s="7"/>
      <c r="F202" s="78" t="s">
        <v>413</v>
      </c>
      <c r="G202" s="72">
        <v>14990</v>
      </c>
      <c r="H202" s="72">
        <v>5000</v>
      </c>
      <c r="I202" s="72">
        <v>3500</v>
      </c>
      <c r="J202" s="72"/>
      <c r="K202" s="72"/>
      <c r="L202" s="72"/>
      <c r="M202" s="72">
        <v>3500</v>
      </c>
      <c r="N202" s="72"/>
      <c r="O202" s="72">
        <f>410+3500</f>
        <v>3910</v>
      </c>
      <c r="P202" s="73"/>
      <c r="Q202" s="72">
        <v>14990</v>
      </c>
      <c r="R202" s="72">
        <v>5000</v>
      </c>
      <c r="S202" s="72"/>
      <c r="T202" s="72"/>
      <c r="U202" s="72">
        <f>G202-O202</f>
        <v>11080</v>
      </c>
      <c r="V202" s="72">
        <v>5000</v>
      </c>
      <c r="W202" s="72"/>
      <c r="X202" s="72"/>
      <c r="Y202" s="7"/>
    </row>
    <row r="203" spans="1:25" s="8" customFormat="1" ht="39">
      <c r="A203" s="81" t="s">
        <v>24</v>
      </c>
      <c r="B203" s="84" t="s">
        <v>125</v>
      </c>
      <c r="C203" s="7"/>
      <c r="D203" s="7"/>
      <c r="E203" s="7"/>
      <c r="F203" s="85"/>
      <c r="G203" s="86">
        <f>SUM(G204:G205)</f>
        <v>26950</v>
      </c>
      <c r="H203" s="86">
        <f aca="true" t="shared" si="68" ref="H203:X203">SUM(H204:H205)</f>
        <v>26950</v>
      </c>
      <c r="I203" s="86">
        <f t="shared" si="68"/>
        <v>7000</v>
      </c>
      <c r="J203" s="86">
        <f t="shared" si="68"/>
        <v>7000</v>
      </c>
      <c r="K203" s="86">
        <f t="shared" si="68"/>
        <v>3356.997648</v>
      </c>
      <c r="L203" s="86">
        <f t="shared" si="68"/>
        <v>3356.997648</v>
      </c>
      <c r="M203" s="86">
        <f t="shared" si="68"/>
        <v>7000</v>
      </c>
      <c r="N203" s="86">
        <f t="shared" si="68"/>
        <v>7000</v>
      </c>
      <c r="O203" s="86">
        <f t="shared" si="68"/>
        <v>7300</v>
      </c>
      <c r="P203" s="86">
        <f t="shared" si="68"/>
        <v>7300</v>
      </c>
      <c r="Q203" s="86">
        <f t="shared" si="68"/>
        <v>26650</v>
      </c>
      <c r="R203" s="86">
        <f t="shared" si="68"/>
        <v>26650</v>
      </c>
      <c r="S203" s="86">
        <f t="shared" si="68"/>
        <v>0</v>
      </c>
      <c r="T203" s="86">
        <f t="shared" si="68"/>
        <v>0</v>
      </c>
      <c r="U203" s="86">
        <f t="shared" si="68"/>
        <v>7000</v>
      </c>
      <c r="V203" s="86">
        <f t="shared" si="68"/>
        <v>7000</v>
      </c>
      <c r="W203" s="86">
        <f t="shared" si="68"/>
        <v>0</v>
      </c>
      <c r="X203" s="86">
        <f t="shared" si="68"/>
        <v>0</v>
      </c>
      <c r="Y203" s="7"/>
    </row>
    <row r="204" spans="1:25" s="8" customFormat="1" ht="37.5">
      <c r="A204" s="7">
        <v>1</v>
      </c>
      <c r="B204" s="75" t="s">
        <v>258</v>
      </c>
      <c r="C204" s="7"/>
      <c r="D204" s="7"/>
      <c r="E204" s="7"/>
      <c r="F204" s="78" t="s">
        <v>359</v>
      </c>
      <c r="G204" s="72">
        <v>14950</v>
      </c>
      <c r="H204" s="72">
        <v>14950</v>
      </c>
      <c r="I204" s="72">
        <v>3000</v>
      </c>
      <c r="J204" s="72">
        <v>3000</v>
      </c>
      <c r="K204" s="72"/>
      <c r="L204" s="72"/>
      <c r="M204" s="72">
        <v>3000</v>
      </c>
      <c r="N204" s="72">
        <v>3000</v>
      </c>
      <c r="O204" s="72">
        <v>3100</v>
      </c>
      <c r="P204" s="72">
        <v>3100</v>
      </c>
      <c r="Q204" s="72">
        <v>14850</v>
      </c>
      <c r="R204" s="72">
        <v>14850</v>
      </c>
      <c r="S204" s="72"/>
      <c r="T204" s="72"/>
      <c r="U204" s="72">
        <v>4000</v>
      </c>
      <c r="V204" s="72">
        <v>4000</v>
      </c>
      <c r="W204" s="72"/>
      <c r="X204" s="72"/>
      <c r="Y204" s="7"/>
    </row>
    <row r="205" spans="1:25" s="8" customFormat="1" ht="56.25">
      <c r="A205" s="7">
        <v>2</v>
      </c>
      <c r="B205" s="75" t="s">
        <v>259</v>
      </c>
      <c r="C205" s="7"/>
      <c r="D205" s="7"/>
      <c r="E205" s="7"/>
      <c r="F205" s="78" t="s">
        <v>360</v>
      </c>
      <c r="G205" s="72">
        <v>12000</v>
      </c>
      <c r="H205" s="72">
        <v>12000</v>
      </c>
      <c r="I205" s="72">
        <v>4000</v>
      </c>
      <c r="J205" s="72">
        <v>4000</v>
      </c>
      <c r="K205" s="72">
        <v>3356.997648</v>
      </c>
      <c r="L205" s="72">
        <v>3356.997648</v>
      </c>
      <c r="M205" s="72">
        <v>4000</v>
      </c>
      <c r="N205" s="72">
        <v>4000</v>
      </c>
      <c r="O205" s="72">
        <v>4200</v>
      </c>
      <c r="P205" s="72">
        <v>4200</v>
      </c>
      <c r="Q205" s="72">
        <v>11800</v>
      </c>
      <c r="R205" s="72">
        <v>11800</v>
      </c>
      <c r="S205" s="72"/>
      <c r="T205" s="72"/>
      <c r="U205" s="72">
        <v>3000</v>
      </c>
      <c r="V205" s="72">
        <v>3000</v>
      </c>
      <c r="W205" s="72"/>
      <c r="X205" s="72"/>
      <c r="Y205" s="7"/>
    </row>
    <row r="206" spans="1:25" s="82" customFormat="1" ht="39">
      <c r="A206" s="81" t="s">
        <v>25</v>
      </c>
      <c r="B206" s="84" t="s">
        <v>126</v>
      </c>
      <c r="C206" s="81"/>
      <c r="D206" s="81"/>
      <c r="E206" s="81"/>
      <c r="F206" s="85"/>
      <c r="G206" s="86">
        <f>G207</f>
        <v>55000</v>
      </c>
      <c r="H206" s="86">
        <f aca="true" t="shared" si="69" ref="H206:X206">H207</f>
        <v>20000</v>
      </c>
      <c r="I206" s="86">
        <f t="shared" si="69"/>
        <v>0</v>
      </c>
      <c r="J206" s="86">
        <f t="shared" si="69"/>
        <v>0</v>
      </c>
      <c r="K206" s="86">
        <f t="shared" si="69"/>
        <v>0</v>
      </c>
      <c r="L206" s="86">
        <f t="shared" si="69"/>
        <v>0</v>
      </c>
      <c r="M206" s="86">
        <f t="shared" si="69"/>
        <v>0</v>
      </c>
      <c r="N206" s="86">
        <f t="shared" si="69"/>
        <v>0</v>
      </c>
      <c r="O206" s="86">
        <f t="shared" si="69"/>
        <v>0</v>
      </c>
      <c r="P206" s="86">
        <f t="shared" si="69"/>
        <v>0</v>
      </c>
      <c r="Q206" s="86">
        <f t="shared" si="69"/>
        <v>55000</v>
      </c>
      <c r="R206" s="86">
        <f t="shared" si="69"/>
        <v>20000</v>
      </c>
      <c r="S206" s="86">
        <f t="shared" si="69"/>
        <v>0</v>
      </c>
      <c r="T206" s="86">
        <f t="shared" si="69"/>
        <v>0</v>
      </c>
      <c r="U206" s="86">
        <f t="shared" si="69"/>
        <v>5000</v>
      </c>
      <c r="V206" s="86">
        <f t="shared" si="69"/>
        <v>5000</v>
      </c>
      <c r="W206" s="86">
        <f t="shared" si="69"/>
        <v>0</v>
      </c>
      <c r="X206" s="86">
        <f t="shared" si="69"/>
        <v>0</v>
      </c>
      <c r="Y206" s="81"/>
    </row>
    <row r="207" spans="1:25" s="8" customFormat="1" ht="56.25">
      <c r="A207" s="7">
        <v>1</v>
      </c>
      <c r="B207" s="75" t="s">
        <v>414</v>
      </c>
      <c r="C207" s="7"/>
      <c r="D207" s="7"/>
      <c r="E207" s="7"/>
      <c r="F207" s="78"/>
      <c r="G207" s="72">
        <v>55000</v>
      </c>
      <c r="H207" s="72">
        <v>20000</v>
      </c>
      <c r="I207" s="72"/>
      <c r="J207" s="72"/>
      <c r="K207" s="72"/>
      <c r="L207" s="72"/>
      <c r="M207" s="72"/>
      <c r="N207" s="72"/>
      <c r="O207" s="72"/>
      <c r="P207" s="73"/>
      <c r="Q207" s="72">
        <v>55000</v>
      </c>
      <c r="R207" s="72">
        <v>20000</v>
      </c>
      <c r="S207" s="72"/>
      <c r="T207" s="72"/>
      <c r="U207" s="72">
        <v>5000</v>
      </c>
      <c r="V207" s="72">
        <v>5000</v>
      </c>
      <c r="W207" s="72"/>
      <c r="X207" s="72"/>
      <c r="Y207" s="7"/>
    </row>
    <row r="208" spans="1:25" s="8" customFormat="1" ht="18.75">
      <c r="A208" s="23">
        <v>12</v>
      </c>
      <c r="B208" s="49" t="s">
        <v>262</v>
      </c>
      <c r="C208" s="7"/>
      <c r="D208" s="7"/>
      <c r="E208" s="7"/>
      <c r="F208" s="23"/>
      <c r="G208" s="76">
        <f>G209</f>
        <v>9500</v>
      </c>
      <c r="H208" s="76">
        <f aca="true" t="shared" si="70" ref="H208:X209">H209</f>
        <v>9500</v>
      </c>
      <c r="I208" s="76">
        <f t="shared" si="70"/>
        <v>2000</v>
      </c>
      <c r="J208" s="76">
        <f t="shared" si="70"/>
        <v>2000</v>
      </c>
      <c r="K208" s="76">
        <f t="shared" si="70"/>
        <v>0</v>
      </c>
      <c r="L208" s="76">
        <f t="shared" si="70"/>
        <v>0</v>
      </c>
      <c r="M208" s="76">
        <f t="shared" si="70"/>
        <v>2000</v>
      </c>
      <c r="N208" s="76">
        <f t="shared" si="70"/>
        <v>2000</v>
      </c>
      <c r="O208" s="76">
        <f t="shared" si="70"/>
        <v>2000</v>
      </c>
      <c r="P208" s="76">
        <f t="shared" si="70"/>
        <v>2000</v>
      </c>
      <c r="Q208" s="76">
        <f t="shared" si="70"/>
        <v>9500</v>
      </c>
      <c r="R208" s="76">
        <f t="shared" si="70"/>
        <v>9500</v>
      </c>
      <c r="S208" s="76">
        <f t="shared" si="70"/>
        <v>0</v>
      </c>
      <c r="T208" s="76">
        <f t="shared" si="70"/>
        <v>0</v>
      </c>
      <c r="U208" s="76">
        <f t="shared" si="70"/>
        <v>3000</v>
      </c>
      <c r="V208" s="76">
        <f t="shared" si="70"/>
        <v>3000</v>
      </c>
      <c r="W208" s="76">
        <f t="shared" si="70"/>
        <v>0</v>
      </c>
      <c r="X208" s="76">
        <f t="shared" si="70"/>
        <v>0</v>
      </c>
      <c r="Y208" s="7"/>
    </row>
    <row r="209" spans="1:25" s="8" customFormat="1" ht="39">
      <c r="A209" s="81" t="s">
        <v>41</v>
      </c>
      <c r="B209" s="84" t="s">
        <v>125</v>
      </c>
      <c r="C209" s="7"/>
      <c r="D209" s="7"/>
      <c r="E209" s="7"/>
      <c r="F209" s="81"/>
      <c r="G209" s="86">
        <f>G210</f>
        <v>9500</v>
      </c>
      <c r="H209" s="86">
        <f t="shared" si="70"/>
        <v>9500</v>
      </c>
      <c r="I209" s="86">
        <f t="shared" si="70"/>
        <v>2000</v>
      </c>
      <c r="J209" s="86">
        <f t="shared" si="70"/>
        <v>2000</v>
      </c>
      <c r="K209" s="86">
        <f t="shared" si="70"/>
        <v>0</v>
      </c>
      <c r="L209" s="86">
        <f t="shared" si="70"/>
        <v>0</v>
      </c>
      <c r="M209" s="86">
        <f t="shared" si="70"/>
        <v>2000</v>
      </c>
      <c r="N209" s="86">
        <f t="shared" si="70"/>
        <v>2000</v>
      </c>
      <c r="O209" s="86">
        <f t="shared" si="70"/>
        <v>2000</v>
      </c>
      <c r="P209" s="86">
        <f t="shared" si="70"/>
        <v>2000</v>
      </c>
      <c r="Q209" s="86">
        <f t="shared" si="70"/>
        <v>9500</v>
      </c>
      <c r="R209" s="86">
        <f t="shared" si="70"/>
        <v>9500</v>
      </c>
      <c r="S209" s="86">
        <f t="shared" si="70"/>
        <v>0</v>
      </c>
      <c r="T209" s="86">
        <f t="shared" si="70"/>
        <v>0</v>
      </c>
      <c r="U209" s="86">
        <f t="shared" si="70"/>
        <v>3000</v>
      </c>
      <c r="V209" s="86">
        <f t="shared" si="70"/>
        <v>3000</v>
      </c>
      <c r="W209" s="86">
        <f t="shared" si="70"/>
        <v>0</v>
      </c>
      <c r="X209" s="86">
        <f t="shared" si="70"/>
        <v>0</v>
      </c>
      <c r="Y209" s="7"/>
    </row>
    <row r="210" spans="1:25" s="8" customFormat="1" ht="37.5">
      <c r="A210" s="139">
        <v>1</v>
      </c>
      <c r="B210" s="8" t="s">
        <v>263</v>
      </c>
      <c r="C210" s="7"/>
      <c r="D210" s="7"/>
      <c r="E210" s="7"/>
      <c r="F210" s="78" t="s">
        <v>363</v>
      </c>
      <c r="G210" s="72">
        <v>9500</v>
      </c>
      <c r="H210" s="72">
        <v>9500</v>
      </c>
      <c r="I210" s="72">
        <v>2000</v>
      </c>
      <c r="J210" s="72">
        <v>2000</v>
      </c>
      <c r="K210" s="72"/>
      <c r="L210" s="72"/>
      <c r="M210" s="72">
        <v>2000</v>
      </c>
      <c r="N210" s="72">
        <v>2000</v>
      </c>
      <c r="O210" s="72">
        <v>2000</v>
      </c>
      <c r="P210" s="72">
        <v>2000</v>
      </c>
      <c r="Q210" s="72">
        <v>9500</v>
      </c>
      <c r="R210" s="72">
        <v>9500</v>
      </c>
      <c r="S210" s="72"/>
      <c r="T210" s="72"/>
      <c r="U210" s="72">
        <v>3000</v>
      </c>
      <c r="V210" s="72">
        <v>3000</v>
      </c>
      <c r="W210" s="72"/>
      <c r="X210" s="72"/>
      <c r="Y210" s="7"/>
    </row>
    <row r="211" spans="1:25" s="8" customFormat="1" ht="30.75" customHeight="1">
      <c r="A211" s="23" t="s">
        <v>392</v>
      </c>
      <c r="B211" s="49" t="s">
        <v>275</v>
      </c>
      <c r="C211" s="7"/>
      <c r="D211" s="7"/>
      <c r="E211" s="7"/>
      <c r="F211" s="23"/>
      <c r="G211" s="76">
        <f>G212+G225+G242</f>
        <v>259060</v>
      </c>
      <c r="H211" s="76">
        <f aca="true" t="shared" si="71" ref="H211:X211">H212+H225+H242</f>
        <v>229392</v>
      </c>
      <c r="I211" s="76">
        <f t="shared" si="71"/>
        <v>36000</v>
      </c>
      <c r="J211" s="76">
        <f t="shared" si="71"/>
        <v>36000</v>
      </c>
      <c r="K211" s="76">
        <f t="shared" si="71"/>
        <v>8616.574</v>
      </c>
      <c r="L211" s="76">
        <f t="shared" si="71"/>
        <v>8616.574</v>
      </c>
      <c r="M211" s="76">
        <f t="shared" si="71"/>
        <v>36000</v>
      </c>
      <c r="N211" s="76">
        <f t="shared" si="71"/>
        <v>36000</v>
      </c>
      <c r="O211" s="76">
        <f t="shared" si="71"/>
        <v>54258</v>
      </c>
      <c r="P211" s="76">
        <f t="shared" si="71"/>
        <v>54258</v>
      </c>
      <c r="Q211" s="76">
        <f t="shared" si="71"/>
        <v>141300</v>
      </c>
      <c r="R211" s="76">
        <f t="shared" si="71"/>
        <v>141300</v>
      </c>
      <c r="S211" s="76">
        <f t="shared" si="71"/>
        <v>0</v>
      </c>
      <c r="T211" s="76">
        <f t="shared" si="71"/>
        <v>0</v>
      </c>
      <c r="U211" s="76">
        <f t="shared" si="71"/>
        <v>35000</v>
      </c>
      <c r="V211" s="76">
        <f t="shared" si="71"/>
        <v>35000</v>
      </c>
      <c r="W211" s="76">
        <f t="shared" si="71"/>
        <v>0</v>
      </c>
      <c r="X211" s="76">
        <f t="shared" si="71"/>
        <v>0</v>
      </c>
      <c r="Y211" s="7"/>
    </row>
    <row r="212" spans="1:25" s="8" customFormat="1" ht="37.5">
      <c r="A212" s="23" t="s">
        <v>40</v>
      </c>
      <c r="B212" s="49" t="s">
        <v>172</v>
      </c>
      <c r="C212" s="7"/>
      <c r="D212" s="7"/>
      <c r="E212" s="7"/>
      <c r="F212" s="23"/>
      <c r="G212" s="76">
        <f>G213+G215+G218+G221</f>
        <v>194860</v>
      </c>
      <c r="H212" s="76">
        <f aca="true" t="shared" si="72" ref="H212:X212">H213+H215+H218+H221</f>
        <v>165192</v>
      </c>
      <c r="I212" s="76">
        <f t="shared" si="72"/>
        <v>16937</v>
      </c>
      <c r="J212" s="76">
        <f t="shared" si="72"/>
        <v>16937</v>
      </c>
      <c r="K212" s="76">
        <f t="shared" si="72"/>
        <v>4522.474</v>
      </c>
      <c r="L212" s="76">
        <f t="shared" si="72"/>
        <v>4522.474</v>
      </c>
      <c r="M212" s="76">
        <f t="shared" si="72"/>
        <v>16937</v>
      </c>
      <c r="N212" s="76">
        <f t="shared" si="72"/>
        <v>16937</v>
      </c>
      <c r="O212" s="76">
        <f t="shared" si="72"/>
        <v>28508</v>
      </c>
      <c r="P212" s="76">
        <f t="shared" si="72"/>
        <v>28508</v>
      </c>
      <c r="Q212" s="76">
        <f t="shared" si="72"/>
        <v>63987</v>
      </c>
      <c r="R212" s="76">
        <f t="shared" si="72"/>
        <v>63987</v>
      </c>
      <c r="S212" s="76">
        <f t="shared" si="72"/>
        <v>0</v>
      </c>
      <c r="T212" s="76">
        <f t="shared" si="72"/>
        <v>0</v>
      </c>
      <c r="U212" s="76">
        <f t="shared" si="72"/>
        <v>12000</v>
      </c>
      <c r="V212" s="76">
        <f t="shared" si="72"/>
        <v>12000</v>
      </c>
      <c r="W212" s="76">
        <f t="shared" si="72"/>
        <v>0</v>
      </c>
      <c r="X212" s="76">
        <f t="shared" si="72"/>
        <v>0</v>
      </c>
      <c r="Y212" s="7"/>
    </row>
    <row r="213" spans="1:25" s="8" customFormat="1" ht="58.5">
      <c r="A213" s="81" t="s">
        <v>41</v>
      </c>
      <c r="B213" s="135" t="s">
        <v>123</v>
      </c>
      <c r="C213" s="7"/>
      <c r="D213" s="7"/>
      <c r="E213" s="7"/>
      <c r="F213" s="81"/>
      <c r="G213" s="86">
        <f>G214</f>
        <v>12600</v>
      </c>
      <c r="H213" s="86">
        <f aca="true" t="shared" si="73" ref="H213:X213">H214</f>
        <v>12600</v>
      </c>
      <c r="I213" s="86">
        <f t="shared" si="73"/>
        <v>880</v>
      </c>
      <c r="J213" s="86">
        <f t="shared" si="73"/>
        <v>880</v>
      </c>
      <c r="K213" s="86">
        <f t="shared" si="73"/>
        <v>850.122</v>
      </c>
      <c r="L213" s="86">
        <f t="shared" si="73"/>
        <v>850.122</v>
      </c>
      <c r="M213" s="86">
        <f t="shared" si="73"/>
        <v>880</v>
      </c>
      <c r="N213" s="86">
        <f t="shared" si="73"/>
        <v>880</v>
      </c>
      <c r="O213" s="86">
        <f t="shared" si="73"/>
        <v>12118</v>
      </c>
      <c r="P213" s="86">
        <f t="shared" si="73"/>
        <v>12118</v>
      </c>
      <c r="Q213" s="86">
        <f t="shared" si="73"/>
        <v>3084</v>
      </c>
      <c r="R213" s="86">
        <f t="shared" si="73"/>
        <v>3084</v>
      </c>
      <c r="S213" s="86">
        <f t="shared" si="73"/>
        <v>0</v>
      </c>
      <c r="T213" s="86">
        <f t="shared" si="73"/>
        <v>0</v>
      </c>
      <c r="U213" s="86">
        <f t="shared" si="73"/>
        <v>0</v>
      </c>
      <c r="V213" s="86">
        <f t="shared" si="73"/>
        <v>0</v>
      </c>
      <c r="W213" s="86">
        <f t="shared" si="73"/>
        <v>0</v>
      </c>
      <c r="X213" s="86">
        <f t="shared" si="73"/>
        <v>0</v>
      </c>
      <c r="Y213" s="7"/>
    </row>
    <row r="214" spans="1:25" s="8" customFormat="1" ht="37.5">
      <c r="A214" s="7">
        <v>1</v>
      </c>
      <c r="B214" s="75" t="s">
        <v>277</v>
      </c>
      <c r="C214" s="7"/>
      <c r="D214" s="7"/>
      <c r="E214" s="7"/>
      <c r="F214" s="78" t="s">
        <v>365</v>
      </c>
      <c r="G214" s="72">
        <v>12600</v>
      </c>
      <c r="H214" s="72">
        <v>12600</v>
      </c>
      <c r="I214" s="72">
        <v>880</v>
      </c>
      <c r="J214" s="72">
        <v>880</v>
      </c>
      <c r="K214" s="72">
        <v>850.122</v>
      </c>
      <c r="L214" s="72">
        <v>850.122</v>
      </c>
      <c r="M214" s="72">
        <v>880</v>
      </c>
      <c r="N214" s="72">
        <v>880</v>
      </c>
      <c r="O214" s="72">
        <v>12118</v>
      </c>
      <c r="P214" s="72">
        <f>2958+9160</f>
        <v>12118</v>
      </c>
      <c r="Q214" s="72">
        <v>3084</v>
      </c>
      <c r="R214" s="72">
        <v>3084</v>
      </c>
      <c r="S214" s="72"/>
      <c r="T214" s="72"/>
      <c r="U214" s="72"/>
      <c r="V214" s="72"/>
      <c r="W214" s="72"/>
      <c r="X214" s="72"/>
      <c r="Y214" s="7"/>
    </row>
    <row r="215" spans="1:25" s="8" customFormat="1" ht="39">
      <c r="A215" s="81" t="s">
        <v>43</v>
      </c>
      <c r="B215" s="84" t="s">
        <v>124</v>
      </c>
      <c r="C215" s="7"/>
      <c r="D215" s="7"/>
      <c r="E215" s="7"/>
      <c r="F215" s="81"/>
      <c r="G215" s="86">
        <f>SUM(G216:G217)</f>
        <v>124810</v>
      </c>
      <c r="H215" s="86">
        <f aca="true" t="shared" si="74" ref="H215:X215">SUM(H216:H217)</f>
        <v>98989</v>
      </c>
      <c r="I215" s="86">
        <f t="shared" si="74"/>
        <v>6967</v>
      </c>
      <c r="J215" s="86">
        <f t="shared" si="74"/>
        <v>6967</v>
      </c>
      <c r="K215" s="86">
        <f t="shared" si="74"/>
        <v>0</v>
      </c>
      <c r="L215" s="86">
        <f t="shared" si="74"/>
        <v>0</v>
      </c>
      <c r="M215" s="86">
        <f t="shared" si="74"/>
        <v>6967</v>
      </c>
      <c r="N215" s="86">
        <f t="shared" si="74"/>
        <v>6967</v>
      </c>
      <c r="O215" s="86">
        <f t="shared" si="74"/>
        <v>7300</v>
      </c>
      <c r="P215" s="86">
        <f t="shared" si="74"/>
        <v>7300</v>
      </c>
      <c r="Q215" s="86">
        <f t="shared" si="74"/>
        <v>7300</v>
      </c>
      <c r="R215" s="86">
        <f t="shared" si="74"/>
        <v>7300</v>
      </c>
      <c r="S215" s="86">
        <f t="shared" si="74"/>
        <v>0</v>
      </c>
      <c r="T215" s="86">
        <f t="shared" si="74"/>
        <v>0</v>
      </c>
      <c r="U215" s="86">
        <f t="shared" si="74"/>
        <v>0</v>
      </c>
      <c r="V215" s="86">
        <f t="shared" si="74"/>
        <v>0</v>
      </c>
      <c r="W215" s="86">
        <f t="shared" si="74"/>
        <v>0</v>
      </c>
      <c r="X215" s="86">
        <f t="shared" si="74"/>
        <v>0</v>
      </c>
      <c r="Y215" s="7"/>
    </row>
    <row r="216" spans="1:25" s="8" customFormat="1" ht="78.75">
      <c r="A216" s="7">
        <v>1</v>
      </c>
      <c r="B216" s="75" t="s">
        <v>173</v>
      </c>
      <c r="C216" s="7"/>
      <c r="D216" s="7"/>
      <c r="E216" s="7"/>
      <c r="F216" s="78" t="s">
        <v>312</v>
      </c>
      <c r="G216" s="72">
        <v>121810</v>
      </c>
      <c r="H216" s="72">
        <v>95989</v>
      </c>
      <c r="I216" s="72">
        <v>3967</v>
      </c>
      <c r="J216" s="72">
        <v>3967</v>
      </c>
      <c r="K216" s="72"/>
      <c r="L216" s="72"/>
      <c r="M216" s="72">
        <v>3967</v>
      </c>
      <c r="N216" s="72">
        <v>3967</v>
      </c>
      <c r="O216" s="72">
        <v>4300</v>
      </c>
      <c r="P216" s="72">
        <v>4300</v>
      </c>
      <c r="Q216" s="72">
        <v>4300</v>
      </c>
      <c r="R216" s="72">
        <v>4300</v>
      </c>
      <c r="S216" s="72"/>
      <c r="T216" s="72"/>
      <c r="U216" s="72"/>
      <c r="V216" s="72"/>
      <c r="W216" s="72"/>
      <c r="X216" s="72"/>
      <c r="Y216" s="7"/>
    </row>
    <row r="217" spans="1:25" s="8" customFormat="1" ht="56.25">
      <c r="A217" s="7">
        <v>2</v>
      </c>
      <c r="B217" s="75" t="s">
        <v>280</v>
      </c>
      <c r="C217" s="7"/>
      <c r="D217" s="7"/>
      <c r="E217" s="7"/>
      <c r="F217" s="78" t="s">
        <v>368</v>
      </c>
      <c r="G217" s="72">
        <v>3000</v>
      </c>
      <c r="H217" s="72">
        <v>3000</v>
      </c>
      <c r="I217" s="72">
        <v>3000</v>
      </c>
      <c r="J217" s="72">
        <v>3000</v>
      </c>
      <c r="K217" s="72"/>
      <c r="L217" s="72"/>
      <c r="M217" s="72">
        <v>3000</v>
      </c>
      <c r="N217" s="72">
        <v>3000</v>
      </c>
      <c r="O217" s="72">
        <v>3000</v>
      </c>
      <c r="P217" s="72">
        <v>3000</v>
      </c>
      <c r="Q217" s="72">
        <v>3000</v>
      </c>
      <c r="R217" s="72">
        <v>3000</v>
      </c>
      <c r="S217" s="72"/>
      <c r="T217" s="72"/>
      <c r="U217" s="72"/>
      <c r="V217" s="72"/>
      <c r="W217" s="72"/>
      <c r="X217" s="72"/>
      <c r="Y217" s="7"/>
    </row>
    <row r="218" spans="1:25" s="8" customFormat="1" ht="39">
      <c r="A218" s="81" t="s">
        <v>24</v>
      </c>
      <c r="B218" s="84" t="s">
        <v>125</v>
      </c>
      <c r="C218" s="7"/>
      <c r="D218" s="7"/>
      <c r="E218" s="7"/>
      <c r="F218" s="85"/>
      <c r="G218" s="86">
        <f>SUM(G219:G220)</f>
        <v>21000</v>
      </c>
      <c r="H218" s="86">
        <f aca="true" t="shared" si="75" ref="H218:X218">SUM(H219:H220)</f>
        <v>21000</v>
      </c>
      <c r="I218" s="86">
        <f t="shared" si="75"/>
        <v>5000</v>
      </c>
      <c r="J218" s="86">
        <f t="shared" si="75"/>
        <v>5000</v>
      </c>
      <c r="K218" s="86">
        <f t="shared" si="75"/>
        <v>3672.352</v>
      </c>
      <c r="L218" s="86">
        <f t="shared" si="75"/>
        <v>3672.352</v>
      </c>
      <c r="M218" s="86">
        <f t="shared" si="75"/>
        <v>5000</v>
      </c>
      <c r="N218" s="86">
        <f t="shared" si="75"/>
        <v>5000</v>
      </c>
      <c r="O218" s="86">
        <f t="shared" si="75"/>
        <v>5000</v>
      </c>
      <c r="P218" s="86">
        <f t="shared" si="75"/>
        <v>5000</v>
      </c>
      <c r="Q218" s="86">
        <f t="shared" si="75"/>
        <v>21000</v>
      </c>
      <c r="R218" s="86">
        <f t="shared" si="75"/>
        <v>21000</v>
      </c>
      <c r="S218" s="86">
        <f t="shared" si="75"/>
        <v>0</v>
      </c>
      <c r="T218" s="86">
        <f t="shared" si="75"/>
        <v>0</v>
      </c>
      <c r="U218" s="86">
        <f t="shared" si="75"/>
        <v>6000</v>
      </c>
      <c r="V218" s="86">
        <f t="shared" si="75"/>
        <v>6000</v>
      </c>
      <c r="W218" s="86">
        <f t="shared" si="75"/>
        <v>0</v>
      </c>
      <c r="X218" s="86">
        <f t="shared" si="75"/>
        <v>0</v>
      </c>
      <c r="Y218" s="7"/>
    </row>
    <row r="219" spans="1:25" s="8" customFormat="1" ht="61.5" customHeight="1">
      <c r="A219" s="7">
        <v>1</v>
      </c>
      <c r="B219" s="75" t="s">
        <v>278</v>
      </c>
      <c r="C219" s="7"/>
      <c r="D219" s="7"/>
      <c r="E219" s="7"/>
      <c r="F219" s="78" t="s">
        <v>366</v>
      </c>
      <c r="G219" s="72">
        <v>11000</v>
      </c>
      <c r="H219" s="72">
        <v>11000</v>
      </c>
      <c r="I219" s="72">
        <v>3000</v>
      </c>
      <c r="J219" s="72">
        <v>3000</v>
      </c>
      <c r="K219" s="72">
        <v>2000.678</v>
      </c>
      <c r="L219" s="72">
        <v>2000.678</v>
      </c>
      <c r="M219" s="72">
        <v>3000</v>
      </c>
      <c r="N219" s="72">
        <v>3000</v>
      </c>
      <c r="O219" s="72">
        <v>3000</v>
      </c>
      <c r="P219" s="72">
        <v>3000</v>
      </c>
      <c r="Q219" s="72">
        <v>11000</v>
      </c>
      <c r="R219" s="72">
        <v>11000</v>
      </c>
      <c r="S219" s="72"/>
      <c r="T219" s="72"/>
      <c r="U219" s="72">
        <v>3000</v>
      </c>
      <c r="V219" s="72">
        <v>3000</v>
      </c>
      <c r="W219" s="72"/>
      <c r="X219" s="72"/>
      <c r="Y219" s="7"/>
    </row>
    <row r="220" spans="1:25" s="8" customFormat="1" ht="56.25">
      <c r="A220" s="7">
        <v>2</v>
      </c>
      <c r="B220" s="75" t="s">
        <v>279</v>
      </c>
      <c r="C220" s="7"/>
      <c r="D220" s="7"/>
      <c r="E220" s="7"/>
      <c r="F220" s="78" t="s">
        <v>367</v>
      </c>
      <c r="G220" s="72">
        <v>10000</v>
      </c>
      <c r="H220" s="72">
        <v>10000</v>
      </c>
      <c r="I220" s="72">
        <v>2000</v>
      </c>
      <c r="J220" s="72">
        <v>2000</v>
      </c>
      <c r="K220" s="72">
        <v>1671.674</v>
      </c>
      <c r="L220" s="72">
        <v>1671.674</v>
      </c>
      <c r="M220" s="72">
        <v>2000</v>
      </c>
      <c r="N220" s="72">
        <v>2000</v>
      </c>
      <c r="O220" s="72">
        <v>2000</v>
      </c>
      <c r="P220" s="72">
        <v>2000</v>
      </c>
      <c r="Q220" s="72">
        <v>10000</v>
      </c>
      <c r="R220" s="72">
        <v>10000</v>
      </c>
      <c r="S220" s="72"/>
      <c r="T220" s="72"/>
      <c r="U220" s="72">
        <v>3000</v>
      </c>
      <c r="V220" s="72">
        <v>3000</v>
      </c>
      <c r="W220" s="72"/>
      <c r="X220" s="72"/>
      <c r="Y220" s="7"/>
    </row>
    <row r="221" spans="1:25" s="8" customFormat="1" ht="39">
      <c r="A221" s="81" t="s">
        <v>25</v>
      </c>
      <c r="B221" s="84" t="s">
        <v>126</v>
      </c>
      <c r="C221" s="7"/>
      <c r="D221" s="7"/>
      <c r="E221" s="7"/>
      <c r="F221" s="85"/>
      <c r="G221" s="86">
        <f>SUM(G222:G224)</f>
        <v>36450</v>
      </c>
      <c r="H221" s="86">
        <f aca="true" t="shared" si="76" ref="H221:X221">SUM(H222:H224)</f>
        <v>32603</v>
      </c>
      <c r="I221" s="86">
        <f t="shared" si="76"/>
        <v>4090</v>
      </c>
      <c r="J221" s="86">
        <f t="shared" si="76"/>
        <v>4090</v>
      </c>
      <c r="K221" s="86">
        <f t="shared" si="76"/>
        <v>0</v>
      </c>
      <c r="L221" s="86">
        <f t="shared" si="76"/>
        <v>0</v>
      </c>
      <c r="M221" s="86">
        <f t="shared" si="76"/>
        <v>4090</v>
      </c>
      <c r="N221" s="86">
        <f t="shared" si="76"/>
        <v>4090</v>
      </c>
      <c r="O221" s="86">
        <f t="shared" si="76"/>
        <v>4090</v>
      </c>
      <c r="P221" s="86">
        <f t="shared" si="76"/>
        <v>4090</v>
      </c>
      <c r="Q221" s="86">
        <f t="shared" si="76"/>
        <v>32603</v>
      </c>
      <c r="R221" s="86">
        <f t="shared" si="76"/>
        <v>32603</v>
      </c>
      <c r="S221" s="86">
        <f t="shared" si="76"/>
        <v>0</v>
      </c>
      <c r="T221" s="86">
        <f t="shared" si="76"/>
        <v>0</v>
      </c>
      <c r="U221" s="86">
        <f t="shared" si="76"/>
        <v>6000</v>
      </c>
      <c r="V221" s="86">
        <f t="shared" si="76"/>
        <v>6000</v>
      </c>
      <c r="W221" s="86">
        <f t="shared" si="76"/>
        <v>0</v>
      </c>
      <c r="X221" s="86">
        <f t="shared" si="76"/>
        <v>0</v>
      </c>
      <c r="Y221" s="7"/>
    </row>
    <row r="222" spans="1:25" s="8" customFormat="1" ht="37.5">
      <c r="A222" s="7">
        <v>1</v>
      </c>
      <c r="B222" s="75" t="s">
        <v>281</v>
      </c>
      <c r="C222" s="7"/>
      <c r="D222" s="7"/>
      <c r="E222" s="7"/>
      <c r="F222" s="78"/>
      <c r="G222" s="72">
        <v>18450</v>
      </c>
      <c r="H222" s="72">
        <v>14603</v>
      </c>
      <c r="I222" s="72">
        <v>3748</v>
      </c>
      <c r="J222" s="72">
        <v>3748</v>
      </c>
      <c r="K222" s="72"/>
      <c r="L222" s="72"/>
      <c r="M222" s="72">
        <v>3748</v>
      </c>
      <c r="N222" s="72">
        <v>3748</v>
      </c>
      <c r="O222" s="72">
        <v>3748</v>
      </c>
      <c r="P222" s="72">
        <v>3748</v>
      </c>
      <c r="Q222" s="72">
        <v>14603</v>
      </c>
      <c r="R222" s="72">
        <v>14603</v>
      </c>
      <c r="S222" s="72"/>
      <c r="T222" s="72"/>
      <c r="U222" s="72">
        <v>3000</v>
      </c>
      <c r="V222" s="72">
        <v>3000</v>
      </c>
      <c r="W222" s="72"/>
      <c r="X222" s="72"/>
      <c r="Y222" s="7"/>
    </row>
    <row r="223" spans="1:25" s="8" customFormat="1" ht="37.5">
      <c r="A223" s="7">
        <v>2</v>
      </c>
      <c r="B223" s="75" t="s">
        <v>282</v>
      </c>
      <c r="C223" s="7"/>
      <c r="D223" s="7"/>
      <c r="E223" s="7"/>
      <c r="F223" s="78"/>
      <c r="G223" s="72">
        <v>8000</v>
      </c>
      <c r="H223" s="72">
        <v>8000</v>
      </c>
      <c r="I223" s="72">
        <v>142</v>
      </c>
      <c r="J223" s="72">
        <v>142</v>
      </c>
      <c r="K223" s="72"/>
      <c r="L223" s="72"/>
      <c r="M223" s="72">
        <v>142</v>
      </c>
      <c r="N223" s="72">
        <v>142</v>
      </c>
      <c r="O223" s="72">
        <v>142</v>
      </c>
      <c r="P223" s="72">
        <v>142</v>
      </c>
      <c r="Q223" s="72">
        <v>8000</v>
      </c>
      <c r="R223" s="72">
        <v>8000</v>
      </c>
      <c r="S223" s="72"/>
      <c r="T223" s="72"/>
      <c r="U223" s="72">
        <v>1000</v>
      </c>
      <c r="V223" s="72">
        <v>1000</v>
      </c>
      <c r="W223" s="72"/>
      <c r="X223" s="72"/>
      <c r="Y223" s="7"/>
    </row>
    <row r="224" spans="1:25" s="8" customFormat="1" ht="56.25">
      <c r="A224" s="7">
        <v>3</v>
      </c>
      <c r="B224" s="75" t="s">
        <v>283</v>
      </c>
      <c r="C224" s="7"/>
      <c r="D224" s="7"/>
      <c r="E224" s="7"/>
      <c r="F224" s="78"/>
      <c r="G224" s="72">
        <v>10000</v>
      </c>
      <c r="H224" s="72">
        <v>10000</v>
      </c>
      <c r="I224" s="72">
        <v>200</v>
      </c>
      <c r="J224" s="72">
        <v>200</v>
      </c>
      <c r="K224" s="72"/>
      <c r="L224" s="72"/>
      <c r="M224" s="72">
        <v>200</v>
      </c>
      <c r="N224" s="72">
        <v>200</v>
      </c>
      <c r="O224" s="72">
        <v>200</v>
      </c>
      <c r="P224" s="72">
        <v>200</v>
      </c>
      <c r="Q224" s="72">
        <v>10000</v>
      </c>
      <c r="R224" s="72">
        <v>10000</v>
      </c>
      <c r="S224" s="72"/>
      <c r="T224" s="72"/>
      <c r="U224" s="72">
        <v>2000</v>
      </c>
      <c r="V224" s="72">
        <v>2000</v>
      </c>
      <c r="W224" s="72"/>
      <c r="X224" s="72"/>
      <c r="Y224" s="7"/>
    </row>
    <row r="225" spans="1:25" s="8" customFormat="1" ht="24" customHeight="1">
      <c r="A225" s="23" t="s">
        <v>45</v>
      </c>
      <c r="B225" s="49" t="s">
        <v>285</v>
      </c>
      <c r="C225" s="7"/>
      <c r="D225" s="7"/>
      <c r="E225" s="7"/>
      <c r="F225" s="23"/>
      <c r="G225" s="76">
        <f>G226+G230+G232+G237</f>
        <v>64200</v>
      </c>
      <c r="H225" s="76">
        <f aca="true" t="shared" si="77" ref="H225:X225">H226+H230+H232+H237</f>
        <v>64200</v>
      </c>
      <c r="I225" s="76">
        <f t="shared" si="77"/>
        <v>15463</v>
      </c>
      <c r="J225" s="76">
        <f t="shared" si="77"/>
        <v>15463</v>
      </c>
      <c r="K225" s="76">
        <f t="shared" si="77"/>
        <v>4094.1</v>
      </c>
      <c r="L225" s="76">
        <f t="shared" si="77"/>
        <v>4094.1</v>
      </c>
      <c r="M225" s="76">
        <f t="shared" si="77"/>
        <v>15463</v>
      </c>
      <c r="N225" s="76">
        <f t="shared" si="77"/>
        <v>15463</v>
      </c>
      <c r="O225" s="76">
        <f t="shared" si="77"/>
        <v>19150</v>
      </c>
      <c r="P225" s="76">
        <f t="shared" si="77"/>
        <v>19150</v>
      </c>
      <c r="Q225" s="76">
        <f t="shared" si="77"/>
        <v>60513</v>
      </c>
      <c r="R225" s="76">
        <f t="shared" si="77"/>
        <v>60513</v>
      </c>
      <c r="S225" s="76">
        <f t="shared" si="77"/>
        <v>0</v>
      </c>
      <c r="T225" s="76">
        <f t="shared" si="77"/>
        <v>0</v>
      </c>
      <c r="U225" s="76">
        <f t="shared" si="77"/>
        <v>19500</v>
      </c>
      <c r="V225" s="76">
        <f t="shared" si="77"/>
        <v>19500</v>
      </c>
      <c r="W225" s="76">
        <f t="shared" si="77"/>
        <v>0</v>
      </c>
      <c r="X225" s="76">
        <f t="shared" si="77"/>
        <v>0</v>
      </c>
      <c r="Y225" s="7"/>
    </row>
    <row r="226" spans="1:25" s="8" customFormat="1" ht="58.5">
      <c r="A226" s="81" t="s">
        <v>41</v>
      </c>
      <c r="B226" s="135" t="s">
        <v>123</v>
      </c>
      <c r="C226" s="7"/>
      <c r="D226" s="7"/>
      <c r="E226" s="7"/>
      <c r="F226" s="81"/>
      <c r="G226" s="86">
        <f>SUM(G227:G229)</f>
        <v>8300</v>
      </c>
      <c r="H226" s="86">
        <f aca="true" t="shared" si="78" ref="H226:X226">SUM(H227:H229)</f>
        <v>8300</v>
      </c>
      <c r="I226" s="86">
        <f t="shared" si="78"/>
        <v>4613</v>
      </c>
      <c r="J226" s="86">
        <f t="shared" si="78"/>
        <v>4613</v>
      </c>
      <c r="K226" s="86">
        <f t="shared" si="78"/>
        <v>847.9</v>
      </c>
      <c r="L226" s="86">
        <f t="shared" si="78"/>
        <v>847.9</v>
      </c>
      <c r="M226" s="86">
        <f t="shared" si="78"/>
        <v>4613</v>
      </c>
      <c r="N226" s="86">
        <f t="shared" si="78"/>
        <v>4613</v>
      </c>
      <c r="O226" s="86">
        <f t="shared" si="78"/>
        <v>8300</v>
      </c>
      <c r="P226" s="86">
        <f t="shared" si="78"/>
        <v>8300</v>
      </c>
      <c r="Q226" s="86">
        <f t="shared" si="78"/>
        <v>4613</v>
      </c>
      <c r="R226" s="86">
        <f t="shared" si="78"/>
        <v>4613</v>
      </c>
      <c r="S226" s="86">
        <f t="shared" si="78"/>
        <v>0</v>
      </c>
      <c r="T226" s="86">
        <f t="shared" si="78"/>
        <v>0</v>
      </c>
      <c r="U226" s="86">
        <f t="shared" si="78"/>
        <v>0</v>
      </c>
      <c r="V226" s="86">
        <f t="shared" si="78"/>
        <v>0</v>
      </c>
      <c r="W226" s="86">
        <f t="shared" si="78"/>
        <v>0</v>
      </c>
      <c r="X226" s="86">
        <f t="shared" si="78"/>
        <v>0</v>
      </c>
      <c r="Y226" s="7"/>
    </row>
    <row r="227" spans="1:25" s="8" customFormat="1" ht="31.5">
      <c r="A227" s="7">
        <v>1</v>
      </c>
      <c r="B227" s="75" t="s">
        <v>286</v>
      </c>
      <c r="C227" s="7"/>
      <c r="D227" s="7"/>
      <c r="E227" s="7"/>
      <c r="F227" s="78" t="s">
        <v>369</v>
      </c>
      <c r="G227" s="72">
        <v>4500</v>
      </c>
      <c r="H227" s="72">
        <v>4500</v>
      </c>
      <c r="I227" s="72">
        <v>813</v>
      </c>
      <c r="J227" s="72">
        <v>813</v>
      </c>
      <c r="K227" s="72"/>
      <c r="L227" s="72"/>
      <c r="M227" s="72">
        <v>813</v>
      </c>
      <c r="N227" s="72">
        <v>813</v>
      </c>
      <c r="O227" s="72">
        <v>4500</v>
      </c>
      <c r="P227" s="72">
        <f>813+3687</f>
        <v>4500</v>
      </c>
      <c r="Q227" s="72">
        <v>813</v>
      </c>
      <c r="R227" s="72">
        <v>813</v>
      </c>
      <c r="S227" s="72"/>
      <c r="T227" s="72"/>
      <c r="U227" s="72"/>
      <c r="V227" s="72"/>
      <c r="W227" s="72"/>
      <c r="X227" s="72"/>
      <c r="Y227" s="7"/>
    </row>
    <row r="228" spans="1:25" s="8" customFormat="1" ht="37.5">
      <c r="A228" s="7">
        <v>2</v>
      </c>
      <c r="B228" s="75" t="s">
        <v>289</v>
      </c>
      <c r="C228" s="7"/>
      <c r="D228" s="7"/>
      <c r="E228" s="7"/>
      <c r="F228" s="78" t="s">
        <v>372</v>
      </c>
      <c r="G228" s="72">
        <v>1900</v>
      </c>
      <c r="H228" s="72">
        <v>1900</v>
      </c>
      <c r="I228" s="72">
        <v>1900</v>
      </c>
      <c r="J228" s="72">
        <v>1900</v>
      </c>
      <c r="K228" s="72">
        <v>471</v>
      </c>
      <c r="L228" s="72">
        <v>471</v>
      </c>
      <c r="M228" s="72">
        <v>1900</v>
      </c>
      <c r="N228" s="72">
        <v>1900</v>
      </c>
      <c r="O228" s="72">
        <v>1900</v>
      </c>
      <c r="P228" s="72">
        <v>1900</v>
      </c>
      <c r="Q228" s="72">
        <v>1900</v>
      </c>
      <c r="R228" s="72">
        <v>1900</v>
      </c>
      <c r="S228" s="72"/>
      <c r="T228" s="72"/>
      <c r="U228" s="72"/>
      <c r="V228" s="72"/>
      <c r="W228" s="72"/>
      <c r="X228" s="72"/>
      <c r="Y228" s="7"/>
    </row>
    <row r="229" spans="1:25" s="8" customFormat="1" ht="37.5">
      <c r="A229" s="7">
        <v>3</v>
      </c>
      <c r="B229" s="75" t="s">
        <v>291</v>
      </c>
      <c r="C229" s="7"/>
      <c r="D229" s="7"/>
      <c r="E229" s="7"/>
      <c r="F229" s="78" t="s">
        <v>374</v>
      </c>
      <c r="G229" s="72">
        <v>1900</v>
      </c>
      <c r="H229" s="72">
        <v>1900</v>
      </c>
      <c r="I229" s="72">
        <v>1900</v>
      </c>
      <c r="J229" s="72">
        <v>1900</v>
      </c>
      <c r="K229" s="72">
        <v>376.9</v>
      </c>
      <c r="L229" s="72">
        <v>376.9</v>
      </c>
      <c r="M229" s="72">
        <v>1900</v>
      </c>
      <c r="N229" s="72">
        <v>1900</v>
      </c>
      <c r="O229" s="72">
        <v>1900</v>
      </c>
      <c r="P229" s="72">
        <v>1900</v>
      </c>
      <c r="Q229" s="72">
        <v>1900</v>
      </c>
      <c r="R229" s="72">
        <v>1900</v>
      </c>
      <c r="S229" s="72"/>
      <c r="T229" s="72"/>
      <c r="U229" s="72"/>
      <c r="V229" s="72"/>
      <c r="W229" s="72"/>
      <c r="X229" s="72"/>
      <c r="Y229" s="7"/>
    </row>
    <row r="230" spans="1:25" s="8" customFormat="1" ht="39">
      <c r="A230" s="81" t="s">
        <v>43</v>
      </c>
      <c r="B230" s="84" t="s">
        <v>124</v>
      </c>
      <c r="C230" s="7"/>
      <c r="D230" s="7"/>
      <c r="E230" s="7"/>
      <c r="F230" s="85"/>
      <c r="G230" s="86">
        <f>G231</f>
        <v>5000</v>
      </c>
      <c r="H230" s="86">
        <f aca="true" t="shared" si="79" ref="H230:X230">H231</f>
        <v>5000</v>
      </c>
      <c r="I230" s="86">
        <f t="shared" si="79"/>
        <v>3000</v>
      </c>
      <c r="J230" s="86">
        <f t="shared" si="79"/>
        <v>3000</v>
      </c>
      <c r="K230" s="86">
        <f t="shared" si="79"/>
        <v>790</v>
      </c>
      <c r="L230" s="86">
        <f t="shared" si="79"/>
        <v>790</v>
      </c>
      <c r="M230" s="86">
        <f t="shared" si="79"/>
        <v>3000</v>
      </c>
      <c r="N230" s="86">
        <f t="shared" si="79"/>
        <v>3000</v>
      </c>
      <c r="O230" s="86">
        <f t="shared" si="79"/>
        <v>3000</v>
      </c>
      <c r="P230" s="86">
        <f t="shared" si="79"/>
        <v>3000</v>
      </c>
      <c r="Q230" s="86">
        <f t="shared" si="79"/>
        <v>5000</v>
      </c>
      <c r="R230" s="86">
        <f t="shared" si="79"/>
        <v>5000</v>
      </c>
      <c r="S230" s="86">
        <f t="shared" si="79"/>
        <v>0</v>
      </c>
      <c r="T230" s="86">
        <f t="shared" si="79"/>
        <v>0</v>
      </c>
      <c r="U230" s="86">
        <f t="shared" si="79"/>
        <v>2000</v>
      </c>
      <c r="V230" s="86">
        <f t="shared" si="79"/>
        <v>2000</v>
      </c>
      <c r="W230" s="86">
        <f t="shared" si="79"/>
        <v>0</v>
      </c>
      <c r="X230" s="86">
        <f t="shared" si="79"/>
        <v>0</v>
      </c>
      <c r="Y230" s="7"/>
    </row>
    <row r="231" spans="1:25" s="8" customFormat="1" ht="31.5">
      <c r="A231" s="7">
        <v>1</v>
      </c>
      <c r="B231" s="75" t="s">
        <v>287</v>
      </c>
      <c r="C231" s="7"/>
      <c r="D231" s="7"/>
      <c r="E231" s="7"/>
      <c r="F231" s="78" t="s">
        <v>370</v>
      </c>
      <c r="G231" s="72">
        <v>5000</v>
      </c>
      <c r="H231" s="72">
        <v>5000</v>
      </c>
      <c r="I231" s="72">
        <v>3000</v>
      </c>
      <c r="J231" s="72">
        <v>3000</v>
      </c>
      <c r="K231" s="72">
        <v>790</v>
      </c>
      <c r="L231" s="72">
        <v>790</v>
      </c>
      <c r="M231" s="72">
        <v>3000</v>
      </c>
      <c r="N231" s="72">
        <v>3000</v>
      </c>
      <c r="O231" s="72">
        <v>3000</v>
      </c>
      <c r="P231" s="72">
        <v>3000</v>
      </c>
      <c r="Q231" s="72">
        <v>5000</v>
      </c>
      <c r="R231" s="72">
        <v>5000</v>
      </c>
      <c r="S231" s="72"/>
      <c r="T231" s="72"/>
      <c r="U231" s="72">
        <v>2000</v>
      </c>
      <c r="V231" s="72">
        <v>2000</v>
      </c>
      <c r="W231" s="72"/>
      <c r="X231" s="72"/>
      <c r="Y231" s="7"/>
    </row>
    <row r="232" spans="1:25" s="82" customFormat="1" ht="39">
      <c r="A232" s="81" t="s">
        <v>24</v>
      </c>
      <c r="B232" s="84" t="s">
        <v>125</v>
      </c>
      <c r="C232" s="81"/>
      <c r="D232" s="81"/>
      <c r="E232" s="81"/>
      <c r="F232" s="85"/>
      <c r="G232" s="86">
        <f>SUM(G233:G236)</f>
        <v>29200</v>
      </c>
      <c r="H232" s="86">
        <f aca="true" t="shared" si="80" ref="H232:X232">SUM(H233:H236)</f>
        <v>29200</v>
      </c>
      <c r="I232" s="86">
        <f t="shared" si="80"/>
        <v>7300</v>
      </c>
      <c r="J232" s="86">
        <f t="shared" si="80"/>
        <v>7300</v>
      </c>
      <c r="K232" s="86">
        <f t="shared" si="80"/>
        <v>2456.2</v>
      </c>
      <c r="L232" s="86">
        <f t="shared" si="80"/>
        <v>2456.2</v>
      </c>
      <c r="M232" s="86">
        <f t="shared" si="80"/>
        <v>7300</v>
      </c>
      <c r="N232" s="86">
        <f t="shared" si="80"/>
        <v>7300</v>
      </c>
      <c r="O232" s="86">
        <f t="shared" si="80"/>
        <v>7300</v>
      </c>
      <c r="P232" s="86">
        <f t="shared" si="80"/>
        <v>7300</v>
      </c>
      <c r="Q232" s="86">
        <f t="shared" si="80"/>
        <v>29200</v>
      </c>
      <c r="R232" s="86">
        <f t="shared" si="80"/>
        <v>29200</v>
      </c>
      <c r="S232" s="86">
        <f t="shared" si="80"/>
        <v>0</v>
      </c>
      <c r="T232" s="86">
        <f t="shared" si="80"/>
        <v>0</v>
      </c>
      <c r="U232" s="86">
        <f t="shared" si="80"/>
        <v>10050</v>
      </c>
      <c r="V232" s="86">
        <f t="shared" si="80"/>
        <v>10050</v>
      </c>
      <c r="W232" s="86">
        <f t="shared" si="80"/>
        <v>0</v>
      </c>
      <c r="X232" s="86">
        <f t="shared" si="80"/>
        <v>0</v>
      </c>
      <c r="Y232" s="81"/>
    </row>
    <row r="233" spans="1:25" s="8" customFormat="1" ht="56.25">
      <c r="A233" s="7">
        <v>1</v>
      </c>
      <c r="B233" s="75" t="s">
        <v>288</v>
      </c>
      <c r="C233" s="7"/>
      <c r="D233" s="7"/>
      <c r="E233" s="7"/>
      <c r="F233" s="78" t="s">
        <v>371</v>
      </c>
      <c r="G233" s="72">
        <v>5000</v>
      </c>
      <c r="H233" s="72">
        <v>5000</v>
      </c>
      <c r="I233" s="72">
        <v>2000</v>
      </c>
      <c r="J233" s="72">
        <v>2000</v>
      </c>
      <c r="K233" s="72">
        <v>836.2</v>
      </c>
      <c r="L233" s="72">
        <v>836.2</v>
      </c>
      <c r="M233" s="72">
        <v>2000</v>
      </c>
      <c r="N233" s="72">
        <v>2000</v>
      </c>
      <c r="O233" s="72">
        <v>2000</v>
      </c>
      <c r="P233" s="72">
        <v>2000</v>
      </c>
      <c r="Q233" s="72">
        <v>5000</v>
      </c>
      <c r="R233" s="72">
        <v>5000</v>
      </c>
      <c r="S233" s="72"/>
      <c r="T233" s="72"/>
      <c r="U233" s="72">
        <v>2000</v>
      </c>
      <c r="V233" s="72">
        <v>2000</v>
      </c>
      <c r="W233" s="72"/>
      <c r="X233" s="72"/>
      <c r="Y233" s="7"/>
    </row>
    <row r="234" spans="1:25" s="8" customFormat="1" ht="75">
      <c r="A234" s="7">
        <v>2</v>
      </c>
      <c r="B234" s="75" t="s">
        <v>290</v>
      </c>
      <c r="C234" s="7"/>
      <c r="D234" s="7"/>
      <c r="E234" s="7"/>
      <c r="F234" s="78" t="s">
        <v>373</v>
      </c>
      <c r="G234" s="72">
        <v>5700</v>
      </c>
      <c r="H234" s="72">
        <v>5700</v>
      </c>
      <c r="I234" s="72">
        <v>2000</v>
      </c>
      <c r="J234" s="72">
        <v>2000</v>
      </c>
      <c r="K234" s="72"/>
      <c r="L234" s="72"/>
      <c r="M234" s="72">
        <v>2000</v>
      </c>
      <c r="N234" s="72">
        <v>2000</v>
      </c>
      <c r="O234" s="72">
        <v>2000</v>
      </c>
      <c r="P234" s="72">
        <v>2000</v>
      </c>
      <c r="Q234" s="72">
        <v>5700</v>
      </c>
      <c r="R234" s="72">
        <v>5700</v>
      </c>
      <c r="S234" s="72"/>
      <c r="T234" s="72"/>
      <c r="U234" s="72">
        <v>2000</v>
      </c>
      <c r="V234" s="72">
        <v>2000</v>
      </c>
      <c r="W234" s="72"/>
      <c r="X234" s="72"/>
      <c r="Y234" s="7"/>
    </row>
    <row r="235" spans="1:25" s="8" customFormat="1" ht="75">
      <c r="A235" s="7">
        <v>3</v>
      </c>
      <c r="B235" s="75" t="s">
        <v>292</v>
      </c>
      <c r="C235" s="7"/>
      <c r="D235" s="7"/>
      <c r="E235" s="7"/>
      <c r="F235" s="78" t="s">
        <v>375</v>
      </c>
      <c r="G235" s="72">
        <v>12000</v>
      </c>
      <c r="H235" s="72">
        <v>12000</v>
      </c>
      <c r="I235" s="72">
        <v>2300</v>
      </c>
      <c r="J235" s="72">
        <v>2300</v>
      </c>
      <c r="K235" s="72">
        <v>900</v>
      </c>
      <c r="L235" s="72">
        <v>900</v>
      </c>
      <c r="M235" s="72">
        <v>2300</v>
      </c>
      <c r="N235" s="72">
        <v>2300</v>
      </c>
      <c r="O235" s="72">
        <v>2300</v>
      </c>
      <c r="P235" s="72">
        <v>2300</v>
      </c>
      <c r="Q235" s="72">
        <v>12000</v>
      </c>
      <c r="R235" s="72">
        <v>12000</v>
      </c>
      <c r="S235" s="72"/>
      <c r="T235" s="72"/>
      <c r="U235" s="72">
        <v>3050</v>
      </c>
      <c r="V235" s="72">
        <v>3050</v>
      </c>
      <c r="W235" s="72"/>
      <c r="X235" s="72"/>
      <c r="Y235" s="7"/>
    </row>
    <row r="236" spans="1:25" s="8" customFormat="1" ht="37.5">
      <c r="A236" s="7">
        <v>4</v>
      </c>
      <c r="B236" s="75" t="s">
        <v>293</v>
      </c>
      <c r="C236" s="7"/>
      <c r="D236" s="7"/>
      <c r="E236" s="7"/>
      <c r="F236" s="78" t="s">
        <v>376</v>
      </c>
      <c r="G236" s="72">
        <v>6500</v>
      </c>
      <c r="H236" s="72">
        <v>6500</v>
      </c>
      <c r="I236" s="72">
        <v>1000</v>
      </c>
      <c r="J236" s="72">
        <v>1000</v>
      </c>
      <c r="K236" s="72">
        <v>720</v>
      </c>
      <c r="L236" s="72">
        <v>720</v>
      </c>
      <c r="M236" s="72">
        <v>1000</v>
      </c>
      <c r="N236" s="72">
        <v>1000</v>
      </c>
      <c r="O236" s="72">
        <v>1000</v>
      </c>
      <c r="P236" s="72">
        <v>1000</v>
      </c>
      <c r="Q236" s="72">
        <v>6500</v>
      </c>
      <c r="R236" s="72">
        <v>6500</v>
      </c>
      <c r="S236" s="72"/>
      <c r="T236" s="72"/>
      <c r="U236" s="72">
        <v>3000</v>
      </c>
      <c r="V236" s="72">
        <v>3000</v>
      </c>
      <c r="W236" s="72"/>
      <c r="X236" s="72"/>
      <c r="Y236" s="7"/>
    </row>
    <row r="237" spans="1:25" s="8" customFormat="1" ht="39">
      <c r="A237" s="81" t="s">
        <v>25</v>
      </c>
      <c r="B237" s="84" t="s">
        <v>126</v>
      </c>
      <c r="C237" s="7"/>
      <c r="D237" s="7"/>
      <c r="E237" s="7"/>
      <c r="F237" s="85"/>
      <c r="G237" s="86">
        <f>SUM(G238:G241)</f>
        <v>21700</v>
      </c>
      <c r="H237" s="86">
        <f aca="true" t="shared" si="81" ref="H237:X237">SUM(H238:H241)</f>
        <v>21700</v>
      </c>
      <c r="I237" s="86">
        <f t="shared" si="81"/>
        <v>550</v>
      </c>
      <c r="J237" s="86">
        <f t="shared" si="81"/>
        <v>550</v>
      </c>
      <c r="K237" s="86">
        <f t="shared" si="81"/>
        <v>0</v>
      </c>
      <c r="L237" s="86">
        <f t="shared" si="81"/>
        <v>0</v>
      </c>
      <c r="M237" s="86">
        <f t="shared" si="81"/>
        <v>550</v>
      </c>
      <c r="N237" s="86">
        <f t="shared" si="81"/>
        <v>550</v>
      </c>
      <c r="O237" s="86">
        <f t="shared" si="81"/>
        <v>550</v>
      </c>
      <c r="P237" s="86">
        <f t="shared" si="81"/>
        <v>550</v>
      </c>
      <c r="Q237" s="86">
        <f t="shared" si="81"/>
        <v>21700</v>
      </c>
      <c r="R237" s="86">
        <f t="shared" si="81"/>
        <v>21700</v>
      </c>
      <c r="S237" s="86">
        <f t="shared" si="81"/>
        <v>0</v>
      </c>
      <c r="T237" s="86">
        <f t="shared" si="81"/>
        <v>0</v>
      </c>
      <c r="U237" s="86">
        <f t="shared" si="81"/>
        <v>7450</v>
      </c>
      <c r="V237" s="86">
        <f t="shared" si="81"/>
        <v>7450</v>
      </c>
      <c r="W237" s="86">
        <f t="shared" si="81"/>
        <v>0</v>
      </c>
      <c r="X237" s="86">
        <f t="shared" si="81"/>
        <v>0</v>
      </c>
      <c r="Y237" s="7"/>
    </row>
    <row r="238" spans="1:25" s="8" customFormat="1" ht="45" customHeight="1">
      <c r="A238" s="7">
        <v>1</v>
      </c>
      <c r="B238" s="75" t="s">
        <v>294</v>
      </c>
      <c r="C238" s="7"/>
      <c r="D238" s="7"/>
      <c r="E238" s="7"/>
      <c r="F238" s="78"/>
      <c r="G238" s="72">
        <v>1500</v>
      </c>
      <c r="H238" s="72">
        <v>1500</v>
      </c>
      <c r="I238" s="72">
        <v>50</v>
      </c>
      <c r="J238" s="72">
        <v>50</v>
      </c>
      <c r="K238" s="72"/>
      <c r="L238" s="72"/>
      <c r="M238" s="72">
        <v>50</v>
      </c>
      <c r="N238" s="72">
        <v>50</v>
      </c>
      <c r="O238" s="72">
        <v>50</v>
      </c>
      <c r="P238" s="72">
        <v>50</v>
      </c>
      <c r="Q238" s="72">
        <v>1500</v>
      </c>
      <c r="R238" s="72">
        <v>1500</v>
      </c>
      <c r="S238" s="72"/>
      <c r="T238" s="72"/>
      <c r="U238" s="72">
        <v>1450</v>
      </c>
      <c r="V238" s="72">
        <v>1450</v>
      </c>
      <c r="W238" s="72"/>
      <c r="X238" s="72"/>
      <c r="Y238" s="7"/>
    </row>
    <row r="239" spans="1:25" s="8" customFormat="1" ht="65.25" customHeight="1">
      <c r="A239" s="7">
        <v>2</v>
      </c>
      <c r="B239" s="75" t="s">
        <v>295</v>
      </c>
      <c r="C239" s="7"/>
      <c r="D239" s="7"/>
      <c r="E239" s="7"/>
      <c r="F239" s="78"/>
      <c r="G239" s="72">
        <v>7600</v>
      </c>
      <c r="H239" s="72">
        <v>7600</v>
      </c>
      <c r="I239" s="72">
        <v>200</v>
      </c>
      <c r="J239" s="72">
        <v>200</v>
      </c>
      <c r="K239" s="72"/>
      <c r="L239" s="72"/>
      <c r="M239" s="72">
        <v>200</v>
      </c>
      <c r="N239" s="72">
        <v>200</v>
      </c>
      <c r="O239" s="72">
        <v>200</v>
      </c>
      <c r="P239" s="72">
        <v>200</v>
      </c>
      <c r="Q239" s="72">
        <v>7600</v>
      </c>
      <c r="R239" s="72">
        <v>7600</v>
      </c>
      <c r="S239" s="72"/>
      <c r="T239" s="72"/>
      <c r="U239" s="72">
        <v>2000</v>
      </c>
      <c r="V239" s="72">
        <v>2000</v>
      </c>
      <c r="W239" s="72"/>
      <c r="X239" s="72"/>
      <c r="Y239" s="7"/>
    </row>
    <row r="240" spans="1:25" s="8" customFormat="1" ht="63.75" customHeight="1">
      <c r="A240" s="7">
        <v>3</v>
      </c>
      <c r="B240" s="75" t="s">
        <v>296</v>
      </c>
      <c r="C240" s="7"/>
      <c r="D240" s="7"/>
      <c r="E240" s="7"/>
      <c r="F240" s="78"/>
      <c r="G240" s="72">
        <v>7600</v>
      </c>
      <c r="H240" s="72">
        <v>7600</v>
      </c>
      <c r="I240" s="72">
        <v>200</v>
      </c>
      <c r="J240" s="72">
        <v>200</v>
      </c>
      <c r="K240" s="72"/>
      <c r="L240" s="72"/>
      <c r="M240" s="72">
        <v>200</v>
      </c>
      <c r="N240" s="72">
        <v>200</v>
      </c>
      <c r="O240" s="72">
        <v>200</v>
      </c>
      <c r="P240" s="72">
        <v>200</v>
      </c>
      <c r="Q240" s="72">
        <v>7600</v>
      </c>
      <c r="R240" s="72">
        <v>7600</v>
      </c>
      <c r="S240" s="72"/>
      <c r="T240" s="72"/>
      <c r="U240" s="72">
        <v>1000</v>
      </c>
      <c r="V240" s="72">
        <v>1000</v>
      </c>
      <c r="W240" s="72"/>
      <c r="X240" s="72"/>
      <c r="Y240" s="7"/>
    </row>
    <row r="241" spans="1:25" s="8" customFormat="1" ht="37.5">
      <c r="A241" s="7">
        <v>4</v>
      </c>
      <c r="B241" s="75" t="s">
        <v>297</v>
      </c>
      <c r="C241" s="7"/>
      <c r="D241" s="7"/>
      <c r="E241" s="7"/>
      <c r="F241" s="78"/>
      <c r="G241" s="72">
        <v>5000</v>
      </c>
      <c r="H241" s="72">
        <v>5000</v>
      </c>
      <c r="I241" s="72">
        <v>100</v>
      </c>
      <c r="J241" s="72">
        <v>100</v>
      </c>
      <c r="K241" s="72"/>
      <c r="L241" s="72"/>
      <c r="M241" s="72">
        <v>100</v>
      </c>
      <c r="N241" s="72">
        <v>100</v>
      </c>
      <c r="O241" s="72">
        <v>100</v>
      </c>
      <c r="P241" s="72">
        <v>100</v>
      </c>
      <c r="Q241" s="72">
        <v>5000</v>
      </c>
      <c r="R241" s="72">
        <v>5000</v>
      </c>
      <c r="S241" s="72"/>
      <c r="T241" s="72"/>
      <c r="U241" s="72">
        <v>3000</v>
      </c>
      <c r="V241" s="72">
        <v>3000</v>
      </c>
      <c r="W241" s="72"/>
      <c r="X241" s="72"/>
      <c r="Y241" s="7"/>
    </row>
    <row r="242" spans="1:25" s="21" customFormat="1" ht="52.5" customHeight="1">
      <c r="A242" s="23" t="s">
        <v>274</v>
      </c>
      <c r="B242" s="49" t="s">
        <v>299</v>
      </c>
      <c r="C242" s="23"/>
      <c r="D242" s="23"/>
      <c r="E242" s="23"/>
      <c r="F242" s="134"/>
      <c r="G242" s="76"/>
      <c r="H242" s="76"/>
      <c r="I242" s="76">
        <v>3600</v>
      </c>
      <c r="J242" s="76">
        <v>3600</v>
      </c>
      <c r="K242" s="76"/>
      <c r="L242" s="76"/>
      <c r="M242" s="76">
        <v>3600</v>
      </c>
      <c r="N242" s="76">
        <v>3600</v>
      </c>
      <c r="O242" s="76">
        <v>6600</v>
      </c>
      <c r="P242" s="76">
        <v>6600</v>
      </c>
      <c r="Q242" s="76">
        <v>16800</v>
      </c>
      <c r="R242" s="76">
        <v>16800</v>
      </c>
      <c r="S242" s="76"/>
      <c r="T242" s="76"/>
      <c r="U242" s="76">
        <v>3500</v>
      </c>
      <c r="V242" s="76">
        <v>3500</v>
      </c>
      <c r="W242" s="76"/>
      <c r="X242" s="76"/>
      <c r="Y242" s="23"/>
    </row>
    <row r="243" spans="1:25" ht="13.5" customHeight="1">
      <c r="A243" s="44"/>
      <c r="B243" s="45"/>
      <c r="C243" s="46"/>
      <c r="D243" s="46"/>
      <c r="E243" s="46"/>
      <c r="F243" s="46"/>
      <c r="G243" s="47"/>
      <c r="H243" s="47"/>
      <c r="I243" s="47"/>
      <c r="J243" s="47"/>
      <c r="K243" s="47"/>
      <c r="L243" s="47"/>
      <c r="M243" s="47"/>
      <c r="N243" s="47"/>
      <c r="O243" s="47"/>
      <c r="P243" s="47"/>
      <c r="Q243" s="47"/>
      <c r="R243" s="47"/>
      <c r="S243" s="47"/>
      <c r="T243" s="47"/>
      <c r="U243" s="47"/>
      <c r="V243" s="47"/>
      <c r="W243" s="47"/>
      <c r="X243" s="47"/>
      <c r="Y243" s="47"/>
    </row>
    <row r="244" ht="19.5" customHeight="1"/>
    <row r="245" spans="1:25" ht="18.75">
      <c r="A245" s="2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8.75">
      <c r="A246" s="2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8.75">
      <c r="A247" s="2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8.75">
      <c r="A248" s="2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8.75">
      <c r="A249" s="2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8.75">
      <c r="A250" s="2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8.75">
      <c r="A251" s="2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8.75">
      <c r="A252" s="2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8.75">
      <c r="A253" s="2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8.75">
      <c r="A254" s="2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8.75">
      <c r="A255" s="2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8.75">
      <c r="A256" s="2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8.75">
      <c r="A257" s="2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8.75">
      <c r="A258" s="2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8.75">
      <c r="A259" s="2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8.75">
      <c r="A260" s="2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8.75">
      <c r="A261" s="2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8.75">
      <c r="A262" s="2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8.75">
      <c r="A263" s="2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8.75">
      <c r="A264" s="2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8.75">
      <c r="A265" s="2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8.75">
      <c r="A266" s="2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8.75">
      <c r="A267" s="2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8.75">
      <c r="A268" s="2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8.75">
      <c r="A269" s="2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8.75">
      <c r="A270" s="2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8.75">
      <c r="A271" s="2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8.75">
      <c r="A272" s="2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8.75">
      <c r="A273" s="2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8.75">
      <c r="A274" s="2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8.75">
      <c r="A275" s="2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8.75">
      <c r="A276" s="2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8.75">
      <c r="A277" s="2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8.75">
      <c r="A278" s="2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8.75">
      <c r="A279" s="2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8.75">
      <c r="A280" s="2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8.75">
      <c r="A281" s="2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8.75">
      <c r="A282" s="2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8.75">
      <c r="A283" s="2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8.75">
      <c r="A284" s="2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8.75">
      <c r="A285" s="2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8.75">
      <c r="A286" s="2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8.75">
      <c r="A287" s="2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8.75">
      <c r="A288" s="2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8.75">
      <c r="A289" s="2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8.75">
      <c r="A290" s="2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8.75">
      <c r="A291" s="2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8.75">
      <c r="A292" s="2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8.75">
      <c r="A293" s="2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8.75">
      <c r="A294" s="2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8.75">
      <c r="A295" s="2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8.75">
      <c r="A296" s="2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8.75">
      <c r="A297" s="2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8.75">
      <c r="A298" s="2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8.75">
      <c r="A299" s="2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8.75">
      <c r="A300" s="2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8.75">
      <c r="A301" s="2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8.75">
      <c r="A302" s="2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8.75">
      <c r="A303" s="2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8.75">
      <c r="A304" s="2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8.75">
      <c r="A305" s="2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8.75">
      <c r="A306" s="2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8.75">
      <c r="A307" s="2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8.75">
      <c r="A308" s="2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8.75">
      <c r="A309" s="2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8.75">
      <c r="A310" s="2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8.75">
      <c r="A311" s="2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8.75">
      <c r="A312" s="2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8.75">
      <c r="A313" s="2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8.75">
      <c r="A314" s="2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8.75">
      <c r="A315" s="2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8.75">
      <c r="A316" s="2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8.75">
      <c r="A317" s="2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8.75">
      <c r="A318" s="2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8.75">
      <c r="A319" s="2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8.75">
      <c r="A320" s="2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8.75">
      <c r="A321" s="2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8.75">
      <c r="A322" s="2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8.75">
      <c r="A323" s="2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8.75">
      <c r="A324" s="2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8.75">
      <c r="A325" s="2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8.75">
      <c r="A326" s="2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8.75">
      <c r="A327" s="2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8.75">
      <c r="A328" s="2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8.75">
      <c r="A329" s="2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8.75">
      <c r="A330" s="2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8.75">
      <c r="A331" s="2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8.75">
      <c r="A332" s="2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8.75">
      <c r="A333" s="2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8.75">
      <c r="A334" s="2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8.75">
      <c r="A335" s="2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8.75">
      <c r="A336" s="2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8.75">
      <c r="A337" s="2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8.75">
      <c r="A338" s="2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8.75">
      <c r="A339" s="2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8.75">
      <c r="A340" s="2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8.75">
      <c r="A341" s="2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8.75">
      <c r="A342" s="2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8.75">
      <c r="A343" s="2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8.75">
      <c r="A344" s="2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8.75">
      <c r="A345" s="2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8.75">
      <c r="A346" s="2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8.75">
      <c r="A347" s="2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8.75">
      <c r="A348" s="2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8.75">
      <c r="A349" s="2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8.75">
      <c r="A350" s="2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8.75">
      <c r="A351" s="2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8.75">
      <c r="A352" s="2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8.75">
      <c r="A353" s="2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8.75">
      <c r="A354" s="2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8.75">
      <c r="A355" s="2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8.75">
      <c r="A356" s="2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8.75">
      <c r="A357" s="2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8.75">
      <c r="A358" s="2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8.75">
      <c r="A359" s="2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8.75">
      <c r="A360" s="2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8.75">
      <c r="A361" s="2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8.75">
      <c r="A362" s="2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8.75">
      <c r="A363" s="2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8.75">
      <c r="A364" s="2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8.75">
      <c r="A365" s="2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8.75">
      <c r="A366" s="2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8.75">
      <c r="A367" s="2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8.75">
      <c r="A368" s="2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8.75">
      <c r="A369" s="2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8.75">
      <c r="A370" s="2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8.75">
      <c r="A371" s="2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8.75">
      <c r="A372" s="2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8.75">
      <c r="A373" s="2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8.75">
      <c r="A374" s="2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8.75">
      <c r="A375" s="2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8.75">
      <c r="A376" s="2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8.75">
      <c r="A377" s="2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8.75">
      <c r="A378" s="2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8.75">
      <c r="A379" s="2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8.75">
      <c r="A380" s="2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8.75">
      <c r="A381" s="2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8.75">
      <c r="A382" s="2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8.75">
      <c r="A383" s="2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8.75">
      <c r="A384" s="2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8.75">
      <c r="A385" s="2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8.75">
      <c r="A386" s="2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8.75">
      <c r="A387" s="2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8.75">
      <c r="A388" s="2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8.75">
      <c r="A389" s="2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8.75">
      <c r="A390" s="2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8.75">
      <c r="A391" s="2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8.75">
      <c r="A392" s="2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8.75">
      <c r="A393" s="2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8.75">
      <c r="A394" s="2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8.75">
      <c r="A395" s="2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8.75">
      <c r="A396" s="2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8.75">
      <c r="A397" s="2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8.75">
      <c r="A398" s="2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8.75">
      <c r="A399" s="2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8.75">
      <c r="A400" s="2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8.75">
      <c r="A401" s="2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8.75">
      <c r="A402" s="2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8.75">
      <c r="A403" s="2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8.75">
      <c r="A404" s="2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8.75">
      <c r="A405" s="2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8.75">
      <c r="A406" s="2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8.75">
      <c r="A407" s="2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8.75">
      <c r="A408" s="2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8.75">
      <c r="A409" s="2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8.75">
      <c r="A410" s="2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8.75">
      <c r="A411" s="2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8.75">
      <c r="A412" s="2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8.75">
      <c r="A413" s="2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8.75">
      <c r="A414" s="2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8.75">
      <c r="A415" s="2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8.75">
      <c r="A416" s="2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8.75">
      <c r="A417" s="2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8.75">
      <c r="A418" s="2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8.75">
      <c r="A419" s="2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8.75">
      <c r="A420" s="2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8.75">
      <c r="A421" s="2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8.75">
      <c r="A422" s="2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8.75">
      <c r="A423" s="2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8.75">
      <c r="A424" s="2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8.75">
      <c r="A425" s="2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8.75">
      <c r="A426" s="2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8.75">
      <c r="A427" s="2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8.75">
      <c r="A428" s="2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8.75">
      <c r="A429" s="2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8.75">
      <c r="A430" s="2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8.75">
      <c r="A431" s="2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8.75">
      <c r="A432" s="2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8.75">
      <c r="A433" s="2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8.75">
      <c r="A434" s="2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8.75">
      <c r="A435" s="2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8.75">
      <c r="A436" s="2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8.75">
      <c r="A437" s="2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8.75">
      <c r="A438" s="2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8.75">
      <c r="A439" s="2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8.75">
      <c r="A440" s="2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8.75">
      <c r="A441" s="2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8.75">
      <c r="A442" s="2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8.75">
      <c r="A443" s="2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8.75">
      <c r="A444" s="2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8.75">
      <c r="A445" s="2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8.75">
      <c r="A446" s="2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8.75">
      <c r="A447" s="2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8.75">
      <c r="A448" s="2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8.75">
      <c r="A449" s="2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8.75">
      <c r="A450" s="2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8.75">
      <c r="A451" s="2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8.75">
      <c r="A452" s="2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8.75">
      <c r="A453" s="2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8.75">
      <c r="A454" s="2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8.75">
      <c r="A455" s="2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8.75">
      <c r="A456" s="2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8.75">
      <c r="A457" s="2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8.75">
      <c r="A458" s="2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8.75">
      <c r="A459" s="2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8.75">
      <c r="A460" s="2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8.75">
      <c r="A461" s="2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8.75">
      <c r="A462" s="2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8.75">
      <c r="A463" s="2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8.75">
      <c r="A464" s="2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8.75">
      <c r="A465" s="2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8.75">
      <c r="A466" s="2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8.75">
      <c r="A467" s="2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8.75">
      <c r="A468" s="2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8.75">
      <c r="A469" s="2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8.75">
      <c r="A470" s="2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8.75">
      <c r="A471" s="2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8.75">
      <c r="A472" s="2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8.75">
      <c r="A473" s="2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8.75">
      <c r="A474" s="2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8.75">
      <c r="A475" s="2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8.75">
      <c r="A476" s="2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8.75">
      <c r="A477" s="2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8.75">
      <c r="A478" s="2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8.75">
      <c r="A479" s="2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8.75">
      <c r="A480" s="2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8.75">
      <c r="A481" s="2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8.75">
      <c r="A482" s="2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8.75">
      <c r="A483" s="2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8.75">
      <c r="A484" s="2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8.75">
      <c r="A485" s="2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8.75">
      <c r="A486" s="2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8.75">
      <c r="A487" s="2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8.75">
      <c r="A488" s="2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8.75">
      <c r="A489" s="2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8.75">
      <c r="A490" s="2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8.75">
      <c r="A491" s="2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8.75">
      <c r="A492" s="2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8.75">
      <c r="A493" s="2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8.75">
      <c r="A494" s="2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8.75">
      <c r="A495" s="2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8.75">
      <c r="A496" s="2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8.75">
      <c r="A497" s="2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8.75">
      <c r="A498" s="2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8.75">
      <c r="A499" s="2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8.75">
      <c r="A500" s="2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8.75">
      <c r="A501" s="2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8.75">
      <c r="A502" s="2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8.75">
      <c r="A503" s="2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8.75">
      <c r="A504" s="2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8.75">
      <c r="A505" s="2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8.75">
      <c r="A506" s="2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8.75">
      <c r="A507" s="2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8.75">
      <c r="A508" s="2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8.75">
      <c r="A509" s="2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8.75">
      <c r="A510" s="2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8.75">
      <c r="A511" s="2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8.75">
      <c r="A512" s="2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8.75">
      <c r="A513" s="2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8.75">
      <c r="A514" s="2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8.75">
      <c r="A515" s="2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8.75">
      <c r="A516" s="2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8.75">
      <c r="A517" s="2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8.75">
      <c r="A518" s="2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8.75">
      <c r="A519" s="2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8.75">
      <c r="A520" s="2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8.75">
      <c r="A521" s="2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8.75">
      <c r="A522" s="2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8.75">
      <c r="A523" s="2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8.75">
      <c r="A524" s="2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8.75">
      <c r="A525" s="2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8.75">
      <c r="A526" s="2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8.75">
      <c r="A527" s="2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8.75">
      <c r="A528" s="2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8.75">
      <c r="A529" s="2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8.75">
      <c r="A530" s="2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8.75">
      <c r="A531" s="2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8.75">
      <c r="A532" s="2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8.75">
      <c r="A533" s="2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8.75">
      <c r="A534" s="2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8.75">
      <c r="A535" s="2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8.75">
      <c r="A536" s="2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8.75">
      <c r="A537" s="2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8.75">
      <c r="A538" s="2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8.75">
      <c r="A539" s="2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8.75">
      <c r="A540" s="2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8.75">
      <c r="A541" s="2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8.75">
      <c r="A542" s="2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8.75">
      <c r="A543" s="2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8.75">
      <c r="A544" s="2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8.75">
      <c r="A545" s="2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8.75">
      <c r="A546" s="2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8.75">
      <c r="A547" s="2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8.75">
      <c r="A548" s="2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8.75">
      <c r="A549" s="2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8.75">
      <c r="A550" s="2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8.75">
      <c r="A551" s="2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8.75">
      <c r="A552" s="2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8.75">
      <c r="A553" s="20"/>
      <c r="B553" s="4"/>
      <c r="C553" s="4"/>
      <c r="D553" s="4"/>
      <c r="E553" s="4"/>
      <c r="F553" s="4"/>
      <c r="G553" s="4"/>
      <c r="H553" s="4"/>
      <c r="I553" s="4"/>
      <c r="J553" s="4"/>
      <c r="K553" s="4"/>
      <c r="L553" s="4"/>
      <c r="M553" s="4"/>
      <c r="N553" s="4"/>
      <c r="O553" s="4"/>
      <c r="P553" s="4"/>
      <c r="Q553" s="4"/>
      <c r="R553" s="4"/>
      <c r="S553" s="4"/>
      <c r="T553" s="4"/>
      <c r="U553" s="4"/>
      <c r="V553" s="4"/>
      <c r="W553" s="4"/>
      <c r="X553" s="4"/>
      <c r="Y553" s="4"/>
    </row>
  </sheetData>
  <sheetProtection/>
  <mergeCells count="39">
    <mergeCell ref="O9:O11"/>
    <mergeCell ref="P9:P11"/>
    <mergeCell ref="Q9:Q11"/>
    <mergeCell ref="R9:T9"/>
    <mergeCell ref="U9:U11"/>
    <mergeCell ref="G9:G11"/>
    <mergeCell ref="H9:H11"/>
    <mergeCell ref="I9:I11"/>
    <mergeCell ref="J9:J11"/>
    <mergeCell ref="I7:N7"/>
    <mergeCell ref="V9:X9"/>
    <mergeCell ref="R10:R11"/>
    <mergeCell ref="S10:T10"/>
    <mergeCell ref="V10:V11"/>
    <mergeCell ref="W10:X10"/>
    <mergeCell ref="M8:N8"/>
    <mergeCell ref="O7:P8"/>
    <mergeCell ref="Q7:T8"/>
    <mergeCell ref="U7:X8"/>
    <mergeCell ref="A1:Y1"/>
    <mergeCell ref="A3:Y3"/>
    <mergeCell ref="A4:Y4"/>
    <mergeCell ref="A5:Y5"/>
    <mergeCell ref="A6:Y6"/>
    <mergeCell ref="K9:K11"/>
    <mergeCell ref="L9:L11"/>
    <mergeCell ref="M9:M11"/>
    <mergeCell ref="N9:N11"/>
    <mergeCell ref="F7:H7"/>
    <mergeCell ref="A7:A11"/>
    <mergeCell ref="B7:B11"/>
    <mergeCell ref="C7:C11"/>
    <mergeCell ref="D7:D11"/>
    <mergeCell ref="E7:E11"/>
    <mergeCell ref="Y7:Y11"/>
    <mergeCell ref="F8:F11"/>
    <mergeCell ref="G8:H8"/>
    <mergeCell ref="I8:J8"/>
    <mergeCell ref="K8:L8"/>
  </mergeCells>
  <printOptions/>
  <pageMargins left="0.31496062992125984" right="0.15748031496062992" top="0.35433070866141736" bottom="0.4330708661417323" header="0.31496062992125984" footer="0.31496062992125984"/>
  <pageSetup fitToHeight="0" fitToWidth="1"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sheetPr>
    <pageSetUpPr fitToPage="1"/>
  </sheetPr>
  <dimension ref="A1:AA421"/>
  <sheetViews>
    <sheetView showZeros="0" view="pageBreakPreview" zoomScale="60" zoomScaleNormal="60" zoomScalePageLayoutView="55" workbookViewId="0" topLeftCell="A3">
      <selection activeCell="A4" sqref="A4:Y4"/>
    </sheetView>
  </sheetViews>
  <sheetFormatPr defaultColWidth="9.140625" defaultRowHeight="15"/>
  <cols>
    <col min="1" max="1" width="6.7109375" style="19" customWidth="1"/>
    <col min="2" max="2" width="49.421875" style="15" customWidth="1"/>
    <col min="3" max="3" width="10.00390625" style="16" hidden="1" customWidth="1"/>
    <col min="4" max="4" width="10.421875" style="16" hidden="1" customWidth="1"/>
    <col min="5" max="5" width="9.57421875" style="16" hidden="1" customWidth="1"/>
    <col min="6" max="6" width="21.140625" style="16" customWidth="1"/>
    <col min="7" max="7" width="14.7109375" style="14" customWidth="1"/>
    <col min="8" max="8" width="13.140625" style="14" customWidth="1"/>
    <col min="9" max="9" width="13.28125" style="14" customWidth="1"/>
    <col min="10" max="10" width="13.57421875" style="14" customWidth="1"/>
    <col min="11" max="12" width="10.8515625" style="14" customWidth="1"/>
    <col min="13" max="13" width="13.140625" style="14" customWidth="1"/>
    <col min="14" max="14" width="13.7109375" style="14" customWidth="1"/>
    <col min="15" max="15" width="13.28125" style="14" customWidth="1"/>
    <col min="16" max="16" width="14.8515625" style="14" customWidth="1"/>
    <col min="17" max="17" width="12.8515625" style="14" customWidth="1"/>
    <col min="18" max="18" width="13.57421875" style="14" customWidth="1"/>
    <col min="19" max="19" width="14.140625" style="14" customWidth="1"/>
    <col min="20" max="20" width="14.00390625" style="14" customWidth="1"/>
    <col min="21" max="21" width="12.57421875" style="14" customWidth="1"/>
    <col min="22" max="22" width="13.421875" style="14" customWidth="1"/>
    <col min="23" max="23" width="14.7109375" style="14" customWidth="1"/>
    <col min="24" max="24" width="14.00390625" style="14" customWidth="1"/>
    <col min="25" max="25" width="10.421875" style="14" customWidth="1"/>
    <col min="26" max="28" width="9.140625" style="4" customWidth="1"/>
    <col min="29" max="29" width="11.00390625" style="4" bestFit="1" customWidth="1"/>
    <col min="30" max="16384" width="9.140625" style="4" customWidth="1"/>
  </cols>
  <sheetData>
    <row r="1" spans="1:25" s="1" customFormat="1" ht="32.25" customHeight="1" hidden="1">
      <c r="A1" s="210" t="s">
        <v>87</v>
      </c>
      <c r="B1" s="210"/>
      <c r="C1" s="210"/>
      <c r="D1" s="210"/>
      <c r="E1" s="210"/>
      <c r="F1" s="210"/>
      <c r="G1" s="210"/>
      <c r="H1" s="210"/>
      <c r="I1" s="210"/>
      <c r="J1" s="210"/>
      <c r="K1" s="210"/>
      <c r="L1" s="210"/>
      <c r="M1" s="210"/>
      <c r="N1" s="210"/>
      <c r="O1" s="210"/>
      <c r="P1" s="210"/>
      <c r="Q1" s="210"/>
      <c r="R1" s="210"/>
      <c r="S1" s="210"/>
      <c r="T1" s="210"/>
      <c r="U1" s="210"/>
      <c r="V1" s="210"/>
      <c r="W1" s="210"/>
      <c r="X1" s="210"/>
      <c r="Y1" s="210"/>
    </row>
    <row r="2" spans="1:25" s="1" customFormat="1" ht="32.25" customHeight="1" hidden="1">
      <c r="A2" s="57"/>
      <c r="B2" s="3"/>
      <c r="C2" s="3"/>
      <c r="D2" s="3"/>
      <c r="E2" s="3"/>
      <c r="F2" s="3"/>
      <c r="G2" s="3"/>
      <c r="H2" s="2"/>
      <c r="I2" s="2"/>
      <c r="J2" s="2"/>
      <c r="K2" s="2"/>
      <c r="L2" s="2"/>
      <c r="M2" s="2"/>
      <c r="N2" s="2"/>
      <c r="O2" s="3"/>
      <c r="P2" s="58"/>
      <c r="Q2" s="58"/>
      <c r="R2" s="58"/>
      <c r="S2" s="58"/>
      <c r="T2" s="58"/>
      <c r="U2" s="58"/>
      <c r="V2" s="58"/>
      <c r="W2" s="58"/>
      <c r="X2" s="58"/>
      <c r="Y2" s="14" t="s">
        <v>29</v>
      </c>
    </row>
    <row r="3" spans="1:25" s="1" customFormat="1" ht="35.25" customHeight="1">
      <c r="A3" s="211" t="s">
        <v>538</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5" ht="50.25" customHeight="1">
      <c r="A4" s="203" t="s">
        <v>127</v>
      </c>
      <c r="B4" s="203"/>
      <c r="C4" s="203"/>
      <c r="D4" s="203"/>
      <c r="E4" s="203"/>
      <c r="F4" s="203"/>
      <c r="G4" s="203"/>
      <c r="H4" s="203"/>
      <c r="I4" s="203"/>
      <c r="J4" s="203"/>
      <c r="K4" s="203"/>
      <c r="L4" s="203"/>
      <c r="M4" s="203"/>
      <c r="N4" s="203"/>
      <c r="O4" s="203"/>
      <c r="P4" s="203"/>
      <c r="Q4" s="203"/>
      <c r="R4" s="203"/>
      <c r="S4" s="203"/>
      <c r="T4" s="203"/>
      <c r="U4" s="203"/>
      <c r="V4" s="203"/>
      <c r="W4" s="203"/>
      <c r="X4" s="203"/>
      <c r="Y4" s="203"/>
    </row>
    <row r="5" spans="1:25" ht="27.75" customHeight="1">
      <c r="A5" s="212" t="str">
        <f>'B1 THDP'!A4:I4</f>
        <v>(Kèm theo Nghị quyết số             /NQ-HĐND ngày        tháng       năm 2022 của HĐND tỉnh Điện Biên)</v>
      </c>
      <c r="B5" s="212"/>
      <c r="C5" s="212"/>
      <c r="D5" s="212"/>
      <c r="E5" s="212"/>
      <c r="F5" s="212"/>
      <c r="G5" s="212"/>
      <c r="H5" s="212"/>
      <c r="I5" s="212"/>
      <c r="J5" s="212"/>
      <c r="K5" s="212"/>
      <c r="L5" s="212"/>
      <c r="M5" s="212"/>
      <c r="N5" s="212"/>
      <c r="O5" s="212"/>
      <c r="P5" s="212"/>
      <c r="Q5" s="212"/>
      <c r="R5" s="212"/>
      <c r="S5" s="212"/>
      <c r="T5" s="212"/>
      <c r="U5" s="212"/>
      <c r="V5" s="212"/>
      <c r="W5" s="212"/>
      <c r="X5" s="212"/>
      <c r="Y5" s="212"/>
    </row>
    <row r="6" spans="1:25" ht="35.25" customHeight="1">
      <c r="A6" s="213" t="s">
        <v>1</v>
      </c>
      <c r="B6" s="213"/>
      <c r="C6" s="213"/>
      <c r="D6" s="213"/>
      <c r="E6" s="213"/>
      <c r="F6" s="213"/>
      <c r="G6" s="213"/>
      <c r="H6" s="213"/>
      <c r="I6" s="213"/>
      <c r="J6" s="213"/>
      <c r="K6" s="213"/>
      <c r="L6" s="213"/>
      <c r="M6" s="213"/>
      <c r="N6" s="213"/>
      <c r="O6" s="213"/>
      <c r="P6" s="213"/>
      <c r="Q6" s="213"/>
      <c r="R6" s="213"/>
      <c r="S6" s="213"/>
      <c r="T6" s="213"/>
      <c r="U6" s="213"/>
      <c r="V6" s="213"/>
      <c r="W6" s="213"/>
      <c r="X6" s="213"/>
      <c r="Y6" s="213"/>
    </row>
    <row r="7" spans="1:25" s="6" customFormat="1" ht="29.25" customHeight="1">
      <c r="A7" s="229" t="s">
        <v>30</v>
      </c>
      <c r="B7" s="230" t="s">
        <v>10</v>
      </c>
      <c r="C7" s="230" t="s">
        <v>31</v>
      </c>
      <c r="D7" s="230" t="s">
        <v>32</v>
      </c>
      <c r="E7" s="230" t="s">
        <v>33</v>
      </c>
      <c r="F7" s="207" t="s">
        <v>34</v>
      </c>
      <c r="G7" s="207"/>
      <c r="H7" s="207"/>
      <c r="I7" s="208" t="s">
        <v>115</v>
      </c>
      <c r="J7" s="218"/>
      <c r="K7" s="218"/>
      <c r="L7" s="218"/>
      <c r="M7" s="218"/>
      <c r="N7" s="209"/>
      <c r="O7" s="232" t="s">
        <v>121</v>
      </c>
      <c r="P7" s="239"/>
      <c r="Q7" s="232" t="s">
        <v>112</v>
      </c>
      <c r="R7" s="233"/>
      <c r="S7" s="233"/>
      <c r="T7" s="234"/>
      <c r="U7" s="232" t="s">
        <v>122</v>
      </c>
      <c r="V7" s="233"/>
      <c r="W7" s="233"/>
      <c r="X7" s="234"/>
      <c r="Y7" s="230" t="s">
        <v>35</v>
      </c>
    </row>
    <row r="8" spans="1:25" s="6" customFormat="1" ht="61.5" customHeight="1">
      <c r="A8" s="229"/>
      <c r="B8" s="230"/>
      <c r="C8" s="230"/>
      <c r="D8" s="230"/>
      <c r="E8" s="230"/>
      <c r="F8" s="207" t="s">
        <v>16</v>
      </c>
      <c r="G8" s="207" t="s">
        <v>37</v>
      </c>
      <c r="H8" s="207"/>
      <c r="I8" s="208" t="s">
        <v>22</v>
      </c>
      <c r="J8" s="209"/>
      <c r="K8" s="208" t="s">
        <v>116</v>
      </c>
      <c r="L8" s="209"/>
      <c r="M8" s="208" t="s">
        <v>117</v>
      </c>
      <c r="N8" s="209"/>
      <c r="O8" s="240"/>
      <c r="P8" s="241"/>
      <c r="Q8" s="235"/>
      <c r="R8" s="236"/>
      <c r="S8" s="236"/>
      <c r="T8" s="237"/>
      <c r="U8" s="235"/>
      <c r="V8" s="236"/>
      <c r="W8" s="236"/>
      <c r="X8" s="237"/>
      <c r="Y8" s="230"/>
    </row>
    <row r="9" spans="1:25" s="6" customFormat="1" ht="33.75" customHeight="1">
      <c r="A9" s="229"/>
      <c r="B9" s="230"/>
      <c r="C9" s="230"/>
      <c r="D9" s="230"/>
      <c r="E9" s="230"/>
      <c r="F9" s="207"/>
      <c r="G9" s="207" t="s">
        <v>3</v>
      </c>
      <c r="H9" s="215" t="s">
        <v>12</v>
      </c>
      <c r="I9" s="207" t="s">
        <v>3</v>
      </c>
      <c r="J9" s="215" t="s">
        <v>12</v>
      </c>
      <c r="K9" s="207" t="s">
        <v>3</v>
      </c>
      <c r="L9" s="215" t="s">
        <v>12</v>
      </c>
      <c r="M9" s="207" t="s">
        <v>3</v>
      </c>
      <c r="N9" s="215" t="s">
        <v>12</v>
      </c>
      <c r="O9" s="207" t="s">
        <v>3</v>
      </c>
      <c r="P9" s="215" t="s">
        <v>12</v>
      </c>
      <c r="Q9" s="207" t="s">
        <v>3</v>
      </c>
      <c r="R9" s="207" t="s">
        <v>12</v>
      </c>
      <c r="S9" s="207"/>
      <c r="T9" s="207"/>
      <c r="U9" s="207" t="s">
        <v>3</v>
      </c>
      <c r="V9" s="207" t="s">
        <v>12</v>
      </c>
      <c r="W9" s="207"/>
      <c r="X9" s="207"/>
      <c r="Y9" s="230"/>
    </row>
    <row r="10" spans="1:25" s="6" customFormat="1" ht="30.75" customHeight="1">
      <c r="A10" s="229"/>
      <c r="B10" s="230"/>
      <c r="C10" s="230"/>
      <c r="D10" s="230"/>
      <c r="E10" s="230"/>
      <c r="F10" s="207"/>
      <c r="G10" s="207"/>
      <c r="H10" s="216"/>
      <c r="I10" s="207"/>
      <c r="J10" s="216"/>
      <c r="K10" s="207"/>
      <c r="L10" s="216"/>
      <c r="M10" s="207"/>
      <c r="N10" s="216"/>
      <c r="O10" s="207"/>
      <c r="P10" s="216"/>
      <c r="Q10" s="207"/>
      <c r="R10" s="215" t="s">
        <v>38</v>
      </c>
      <c r="S10" s="238" t="s">
        <v>8</v>
      </c>
      <c r="T10" s="238"/>
      <c r="U10" s="207"/>
      <c r="V10" s="215" t="s">
        <v>38</v>
      </c>
      <c r="W10" s="238" t="s">
        <v>8</v>
      </c>
      <c r="X10" s="238"/>
      <c r="Y10" s="230"/>
    </row>
    <row r="11" spans="1:25" s="6" customFormat="1" ht="77.25" customHeight="1">
      <c r="A11" s="229"/>
      <c r="B11" s="230"/>
      <c r="C11" s="230"/>
      <c r="D11" s="230"/>
      <c r="E11" s="230"/>
      <c r="F11" s="207"/>
      <c r="G11" s="231"/>
      <c r="H11" s="217"/>
      <c r="I11" s="231"/>
      <c r="J11" s="217"/>
      <c r="K11" s="231"/>
      <c r="L11" s="217"/>
      <c r="M11" s="231"/>
      <c r="N11" s="217"/>
      <c r="O11" s="231"/>
      <c r="P11" s="217"/>
      <c r="Q11" s="231"/>
      <c r="R11" s="217"/>
      <c r="S11" s="182" t="s">
        <v>72</v>
      </c>
      <c r="T11" s="181" t="s">
        <v>111</v>
      </c>
      <c r="U11" s="231"/>
      <c r="V11" s="217"/>
      <c r="W11" s="182" t="s">
        <v>72</v>
      </c>
      <c r="X11" s="181" t="s">
        <v>111</v>
      </c>
      <c r="Y11" s="230"/>
    </row>
    <row r="12" spans="1:25" s="8" customFormat="1" ht="30.75" customHeight="1">
      <c r="A12" s="33">
        <v>1</v>
      </c>
      <c r="B12" s="7">
        <v>2</v>
      </c>
      <c r="C12" s="33">
        <v>3</v>
      </c>
      <c r="D12" s="7">
        <v>4</v>
      </c>
      <c r="E12" s="33">
        <v>5</v>
      </c>
      <c r="F12" s="7">
        <v>6</v>
      </c>
      <c r="G12" s="33">
        <v>7</v>
      </c>
      <c r="H12" s="7">
        <v>8</v>
      </c>
      <c r="I12" s="33">
        <v>9</v>
      </c>
      <c r="J12" s="7">
        <v>10</v>
      </c>
      <c r="K12" s="33">
        <v>13</v>
      </c>
      <c r="L12" s="7">
        <v>14</v>
      </c>
      <c r="M12" s="33">
        <v>15</v>
      </c>
      <c r="N12" s="7">
        <v>16</v>
      </c>
      <c r="O12" s="33">
        <v>17</v>
      </c>
      <c r="P12" s="7">
        <v>18</v>
      </c>
      <c r="Q12" s="7">
        <v>19</v>
      </c>
      <c r="R12" s="33">
        <v>20</v>
      </c>
      <c r="S12" s="7">
        <v>21</v>
      </c>
      <c r="T12" s="33">
        <v>22</v>
      </c>
      <c r="U12" s="7">
        <v>23</v>
      </c>
      <c r="V12" s="33">
        <v>24</v>
      </c>
      <c r="W12" s="7">
        <v>25</v>
      </c>
      <c r="X12" s="33">
        <v>26</v>
      </c>
      <c r="Y12" s="7">
        <v>27</v>
      </c>
    </row>
    <row r="13" spans="1:27" s="8" customFormat="1" ht="40.5" customHeight="1">
      <c r="A13" s="17"/>
      <c r="B13" s="24" t="s">
        <v>4</v>
      </c>
      <c r="C13" s="7"/>
      <c r="D13" s="7"/>
      <c r="E13" s="7"/>
      <c r="F13" s="101"/>
      <c r="G13" s="70">
        <f aca="true" t="shared" si="0" ref="G13:X13">G14+G17+G18+G23+G27+G33+G38+G41+G44+G48+G102+G108+G109</f>
        <v>7545300.5</v>
      </c>
      <c r="H13" s="70">
        <f t="shared" si="0"/>
        <v>5419633.5</v>
      </c>
      <c r="I13" s="70">
        <f t="shared" si="0"/>
        <v>1215076</v>
      </c>
      <c r="J13" s="70">
        <f t="shared" si="0"/>
        <v>1172376</v>
      </c>
      <c r="K13" s="70">
        <f t="shared" si="0"/>
        <v>415906.70922399993</v>
      </c>
      <c r="L13" s="70">
        <f t="shared" si="0"/>
        <v>415906.70922399993</v>
      </c>
      <c r="M13" s="70">
        <f t="shared" si="0"/>
        <v>1215076</v>
      </c>
      <c r="N13" s="70">
        <f t="shared" si="0"/>
        <v>1172376</v>
      </c>
      <c r="O13" s="70">
        <f t="shared" si="0"/>
        <v>3590247</v>
      </c>
      <c r="P13" s="70">
        <f t="shared" si="0"/>
        <v>2887181</v>
      </c>
      <c r="Q13" s="70">
        <f t="shared" si="0"/>
        <v>7654277.259811</v>
      </c>
      <c r="R13" s="70">
        <f t="shared" si="0"/>
        <v>6329550.259811</v>
      </c>
      <c r="S13" s="70">
        <f t="shared" si="0"/>
        <v>0</v>
      </c>
      <c r="T13" s="70">
        <f t="shared" si="0"/>
        <v>0</v>
      </c>
      <c r="U13" s="70">
        <f t="shared" si="0"/>
        <v>2581500</v>
      </c>
      <c r="V13" s="70">
        <f t="shared" si="0"/>
        <v>2191500</v>
      </c>
      <c r="W13" s="70">
        <f t="shared" si="0"/>
        <v>0</v>
      </c>
      <c r="X13" s="70">
        <f t="shared" si="0"/>
        <v>0</v>
      </c>
      <c r="Y13" s="7"/>
      <c r="AA13" s="128" t="s">
        <v>540</v>
      </c>
    </row>
    <row r="14" spans="1:25" s="8" customFormat="1" ht="27.75" customHeight="1">
      <c r="A14" s="87" t="s">
        <v>40</v>
      </c>
      <c r="B14" s="88" t="s">
        <v>415</v>
      </c>
      <c r="C14" s="7"/>
      <c r="D14" s="7"/>
      <c r="E14" s="7"/>
      <c r="F14" s="102"/>
      <c r="G14" s="103">
        <f>G15</f>
        <v>80000</v>
      </c>
      <c r="H14" s="103">
        <f aca="true" t="shared" si="1" ref="H14:X15">H15</f>
        <v>80000</v>
      </c>
      <c r="I14" s="103">
        <f t="shared" si="1"/>
        <v>30000</v>
      </c>
      <c r="J14" s="103">
        <f t="shared" si="1"/>
        <v>30000</v>
      </c>
      <c r="K14" s="103">
        <f t="shared" si="1"/>
        <v>1930.931</v>
      </c>
      <c r="L14" s="103">
        <f t="shared" si="1"/>
        <v>1930.931</v>
      </c>
      <c r="M14" s="103">
        <f t="shared" si="1"/>
        <v>30000</v>
      </c>
      <c r="N14" s="103">
        <f t="shared" si="1"/>
        <v>30000</v>
      </c>
      <c r="O14" s="103">
        <f t="shared" si="1"/>
        <v>32500</v>
      </c>
      <c r="P14" s="103">
        <f t="shared" si="1"/>
        <v>32500</v>
      </c>
      <c r="Q14" s="103">
        <f t="shared" si="1"/>
        <v>80000</v>
      </c>
      <c r="R14" s="103">
        <f t="shared" si="1"/>
        <v>80000</v>
      </c>
      <c r="S14" s="103">
        <f t="shared" si="1"/>
        <v>0</v>
      </c>
      <c r="T14" s="103">
        <f t="shared" si="1"/>
        <v>0</v>
      </c>
      <c r="U14" s="103">
        <f t="shared" si="1"/>
        <v>30000</v>
      </c>
      <c r="V14" s="103">
        <f t="shared" si="1"/>
        <v>30000</v>
      </c>
      <c r="W14" s="103">
        <f t="shared" si="1"/>
        <v>0</v>
      </c>
      <c r="X14" s="103">
        <f t="shared" si="1"/>
        <v>0</v>
      </c>
      <c r="Y14" s="7"/>
    </row>
    <row r="15" spans="1:25" s="8" customFormat="1" ht="41.25" customHeight="1">
      <c r="A15" s="89" t="s">
        <v>41</v>
      </c>
      <c r="B15" s="90" t="s">
        <v>125</v>
      </c>
      <c r="C15" s="7"/>
      <c r="D15" s="7"/>
      <c r="E15" s="7"/>
      <c r="F15" s="101"/>
      <c r="G15" s="103">
        <f>G16</f>
        <v>80000</v>
      </c>
      <c r="H15" s="103">
        <f t="shared" si="1"/>
        <v>80000</v>
      </c>
      <c r="I15" s="103">
        <f t="shared" si="1"/>
        <v>30000</v>
      </c>
      <c r="J15" s="103">
        <f t="shared" si="1"/>
        <v>30000</v>
      </c>
      <c r="K15" s="103">
        <f t="shared" si="1"/>
        <v>1930.931</v>
      </c>
      <c r="L15" s="103">
        <f t="shared" si="1"/>
        <v>1930.931</v>
      </c>
      <c r="M15" s="103">
        <f t="shared" si="1"/>
        <v>30000</v>
      </c>
      <c r="N15" s="103">
        <f t="shared" si="1"/>
        <v>30000</v>
      </c>
      <c r="O15" s="103">
        <f t="shared" si="1"/>
        <v>32500</v>
      </c>
      <c r="P15" s="103">
        <f t="shared" si="1"/>
        <v>32500</v>
      </c>
      <c r="Q15" s="103">
        <f t="shared" si="1"/>
        <v>80000</v>
      </c>
      <c r="R15" s="103">
        <f t="shared" si="1"/>
        <v>80000</v>
      </c>
      <c r="S15" s="103">
        <f t="shared" si="1"/>
        <v>0</v>
      </c>
      <c r="T15" s="103">
        <f t="shared" si="1"/>
        <v>0</v>
      </c>
      <c r="U15" s="103">
        <f t="shared" si="1"/>
        <v>30000</v>
      </c>
      <c r="V15" s="103">
        <f t="shared" si="1"/>
        <v>30000</v>
      </c>
      <c r="W15" s="103">
        <f t="shared" si="1"/>
        <v>0</v>
      </c>
      <c r="X15" s="103">
        <f t="shared" si="1"/>
        <v>0</v>
      </c>
      <c r="Y15" s="7"/>
    </row>
    <row r="16" spans="1:25" s="8" customFormat="1" ht="69.75" customHeight="1">
      <c r="A16" s="91">
        <v>1</v>
      </c>
      <c r="B16" s="92" t="s">
        <v>416</v>
      </c>
      <c r="C16" s="7"/>
      <c r="D16" s="7"/>
      <c r="E16" s="7"/>
      <c r="F16" s="104" t="s">
        <v>477</v>
      </c>
      <c r="G16" s="105">
        <v>80000</v>
      </c>
      <c r="H16" s="105">
        <v>80000</v>
      </c>
      <c r="I16" s="71">
        <v>30000</v>
      </c>
      <c r="J16" s="71">
        <v>30000</v>
      </c>
      <c r="K16" s="72">
        <v>1930.931</v>
      </c>
      <c r="L16" s="72">
        <v>1930.931</v>
      </c>
      <c r="M16" s="71">
        <v>30000</v>
      </c>
      <c r="N16" s="71">
        <v>30000</v>
      </c>
      <c r="O16" s="72">
        <v>32500</v>
      </c>
      <c r="P16" s="72">
        <v>32500</v>
      </c>
      <c r="Q16" s="105">
        <v>80000</v>
      </c>
      <c r="R16" s="105">
        <v>80000</v>
      </c>
      <c r="S16" s="72"/>
      <c r="T16" s="72"/>
      <c r="U16" s="72">
        <v>30000</v>
      </c>
      <c r="V16" s="72">
        <v>30000</v>
      </c>
      <c r="W16" s="72"/>
      <c r="X16" s="72"/>
      <c r="Y16" s="7"/>
    </row>
    <row r="17" spans="1:25" s="8" customFormat="1" ht="37.5">
      <c r="A17" s="87" t="s">
        <v>45</v>
      </c>
      <c r="B17" s="88" t="s">
        <v>417</v>
      </c>
      <c r="C17" s="7"/>
      <c r="D17" s="7"/>
      <c r="E17" s="7"/>
      <c r="F17" s="104"/>
      <c r="G17" s="105"/>
      <c r="H17" s="105"/>
      <c r="I17" s="110"/>
      <c r="J17" s="110"/>
      <c r="K17" s="72"/>
      <c r="L17" s="72"/>
      <c r="M17" s="72"/>
      <c r="N17" s="72"/>
      <c r="O17" s="72"/>
      <c r="P17" s="72"/>
      <c r="Q17" s="105"/>
      <c r="R17" s="105"/>
      <c r="S17" s="72"/>
      <c r="T17" s="72"/>
      <c r="U17" s="72"/>
      <c r="V17" s="72"/>
      <c r="W17" s="72"/>
      <c r="X17" s="72"/>
      <c r="Y17" s="7"/>
    </row>
    <row r="18" spans="1:25" s="8" customFormat="1" ht="37.5">
      <c r="A18" s="87" t="s">
        <v>274</v>
      </c>
      <c r="B18" s="88" t="s">
        <v>418</v>
      </c>
      <c r="C18" s="7"/>
      <c r="D18" s="7"/>
      <c r="E18" s="7"/>
      <c r="F18" s="106"/>
      <c r="G18" s="103">
        <f>G19+G21</f>
        <v>91000</v>
      </c>
      <c r="H18" s="103">
        <f aca="true" t="shared" si="2" ref="H18:X18">H19+H21</f>
        <v>68000</v>
      </c>
      <c r="I18" s="103">
        <f t="shared" si="2"/>
        <v>26000</v>
      </c>
      <c r="J18" s="103">
        <f t="shared" si="2"/>
        <v>20000</v>
      </c>
      <c r="K18" s="103">
        <f t="shared" si="2"/>
        <v>11138.185</v>
      </c>
      <c r="L18" s="103">
        <f t="shared" si="2"/>
        <v>11138.185</v>
      </c>
      <c r="M18" s="103">
        <f t="shared" si="2"/>
        <v>26000</v>
      </c>
      <c r="N18" s="103">
        <f t="shared" si="2"/>
        <v>20000</v>
      </c>
      <c r="O18" s="103">
        <f t="shared" si="2"/>
        <v>51485</v>
      </c>
      <c r="P18" s="103">
        <f t="shared" si="2"/>
        <v>38500</v>
      </c>
      <c r="Q18" s="103">
        <f t="shared" si="2"/>
        <v>86000</v>
      </c>
      <c r="R18" s="103">
        <f t="shared" si="2"/>
        <v>68000</v>
      </c>
      <c r="S18" s="103">
        <f t="shared" si="2"/>
        <v>0</v>
      </c>
      <c r="T18" s="103">
        <f t="shared" si="2"/>
        <v>0</v>
      </c>
      <c r="U18" s="103">
        <f t="shared" si="2"/>
        <v>30000</v>
      </c>
      <c r="V18" s="103">
        <f t="shared" si="2"/>
        <v>20000</v>
      </c>
      <c r="W18" s="103">
        <f t="shared" si="2"/>
        <v>0</v>
      </c>
      <c r="X18" s="103">
        <f t="shared" si="2"/>
        <v>0</v>
      </c>
      <c r="Y18" s="7"/>
    </row>
    <row r="19" spans="1:25" s="8" customFormat="1" ht="37.5">
      <c r="A19" s="89" t="s">
        <v>41</v>
      </c>
      <c r="B19" s="90" t="s">
        <v>124</v>
      </c>
      <c r="C19" s="7"/>
      <c r="D19" s="7"/>
      <c r="E19" s="7"/>
      <c r="F19" s="106"/>
      <c r="G19" s="103">
        <f>G20</f>
        <v>46000</v>
      </c>
      <c r="H19" s="103">
        <f aca="true" t="shared" si="3" ref="H19:X19">H20</f>
        <v>23000</v>
      </c>
      <c r="I19" s="103">
        <f t="shared" si="3"/>
        <v>11000</v>
      </c>
      <c r="J19" s="103">
        <f t="shared" si="3"/>
        <v>5000</v>
      </c>
      <c r="K19" s="103">
        <f t="shared" si="3"/>
        <v>500</v>
      </c>
      <c r="L19" s="103">
        <f t="shared" si="3"/>
        <v>500</v>
      </c>
      <c r="M19" s="103">
        <f t="shared" si="3"/>
        <v>11000</v>
      </c>
      <c r="N19" s="103">
        <f t="shared" si="3"/>
        <v>5000</v>
      </c>
      <c r="O19" s="103">
        <f t="shared" si="3"/>
        <v>35985</v>
      </c>
      <c r="P19" s="103">
        <f t="shared" si="3"/>
        <v>23000</v>
      </c>
      <c r="Q19" s="103">
        <f t="shared" si="3"/>
        <v>41000</v>
      </c>
      <c r="R19" s="103">
        <f t="shared" si="3"/>
        <v>23000</v>
      </c>
      <c r="S19" s="103">
        <f t="shared" si="3"/>
        <v>0</v>
      </c>
      <c r="T19" s="103">
        <f t="shared" si="3"/>
        <v>0</v>
      </c>
      <c r="U19" s="103">
        <f t="shared" si="3"/>
        <v>10000</v>
      </c>
      <c r="V19" s="103">
        <f t="shared" si="3"/>
        <v>0</v>
      </c>
      <c r="W19" s="103">
        <f t="shared" si="3"/>
        <v>0</v>
      </c>
      <c r="X19" s="103">
        <f t="shared" si="3"/>
        <v>0</v>
      </c>
      <c r="Y19" s="7"/>
    </row>
    <row r="20" spans="1:25" s="8" customFormat="1" ht="106.5" customHeight="1">
      <c r="A20" s="93">
        <v>1</v>
      </c>
      <c r="B20" s="94" t="s">
        <v>174</v>
      </c>
      <c r="C20" s="7"/>
      <c r="D20" s="7"/>
      <c r="E20" s="7"/>
      <c r="F20" s="104" t="s">
        <v>478</v>
      </c>
      <c r="G20" s="105">
        <v>46000</v>
      </c>
      <c r="H20" s="105">
        <v>23000</v>
      </c>
      <c r="I20" s="71">
        <v>11000</v>
      </c>
      <c r="J20" s="71">
        <v>5000</v>
      </c>
      <c r="K20" s="72">
        <v>500</v>
      </c>
      <c r="L20" s="72">
        <v>500</v>
      </c>
      <c r="M20" s="72">
        <v>11000</v>
      </c>
      <c r="N20" s="72">
        <v>5000</v>
      </c>
      <c r="O20" s="72">
        <v>35985</v>
      </c>
      <c r="P20" s="72">
        <v>23000</v>
      </c>
      <c r="Q20" s="105">
        <v>41000</v>
      </c>
      <c r="R20" s="105">
        <v>23000</v>
      </c>
      <c r="S20" s="72"/>
      <c r="T20" s="72"/>
      <c r="U20" s="72">
        <v>10000</v>
      </c>
      <c r="V20" s="72"/>
      <c r="W20" s="72"/>
      <c r="X20" s="72"/>
      <c r="Y20" s="7" t="s">
        <v>512</v>
      </c>
    </row>
    <row r="21" spans="1:25" s="8" customFormat="1" ht="37.5">
      <c r="A21" s="95" t="s">
        <v>43</v>
      </c>
      <c r="B21" s="90" t="s">
        <v>125</v>
      </c>
      <c r="C21" s="7"/>
      <c r="D21" s="7"/>
      <c r="E21" s="7"/>
      <c r="F21" s="106"/>
      <c r="G21" s="103">
        <f>G22</f>
        <v>45000</v>
      </c>
      <c r="H21" s="103">
        <f aca="true" t="shared" si="4" ref="H21:X21">H22</f>
        <v>45000</v>
      </c>
      <c r="I21" s="103">
        <f t="shared" si="4"/>
        <v>15000</v>
      </c>
      <c r="J21" s="103">
        <f t="shared" si="4"/>
        <v>15000</v>
      </c>
      <c r="K21" s="103">
        <f t="shared" si="4"/>
        <v>10638.185</v>
      </c>
      <c r="L21" s="103">
        <f t="shared" si="4"/>
        <v>10638.185</v>
      </c>
      <c r="M21" s="103">
        <f t="shared" si="4"/>
        <v>15000</v>
      </c>
      <c r="N21" s="103">
        <f t="shared" si="4"/>
        <v>15000</v>
      </c>
      <c r="O21" s="103">
        <f t="shared" si="4"/>
        <v>15500</v>
      </c>
      <c r="P21" s="103">
        <f t="shared" si="4"/>
        <v>15500</v>
      </c>
      <c r="Q21" s="103">
        <f t="shared" si="4"/>
        <v>45000</v>
      </c>
      <c r="R21" s="103">
        <f t="shared" si="4"/>
        <v>45000</v>
      </c>
      <c r="S21" s="103">
        <f t="shared" si="4"/>
        <v>0</v>
      </c>
      <c r="T21" s="103">
        <f t="shared" si="4"/>
        <v>0</v>
      </c>
      <c r="U21" s="103">
        <f t="shared" si="4"/>
        <v>20000</v>
      </c>
      <c r="V21" s="103">
        <f t="shared" si="4"/>
        <v>20000</v>
      </c>
      <c r="W21" s="103">
        <f t="shared" si="4"/>
        <v>0</v>
      </c>
      <c r="X21" s="103">
        <f t="shared" si="4"/>
        <v>0</v>
      </c>
      <c r="Y21" s="7"/>
    </row>
    <row r="22" spans="1:25" s="8" customFormat="1" ht="37.5">
      <c r="A22" s="93">
        <v>1</v>
      </c>
      <c r="B22" s="94" t="s">
        <v>419</v>
      </c>
      <c r="C22" s="7"/>
      <c r="D22" s="7"/>
      <c r="E22" s="7"/>
      <c r="F22" s="104" t="s">
        <v>479</v>
      </c>
      <c r="G22" s="105">
        <v>45000</v>
      </c>
      <c r="H22" s="105">
        <v>45000</v>
      </c>
      <c r="I22" s="71">
        <v>15000</v>
      </c>
      <c r="J22" s="71">
        <v>15000</v>
      </c>
      <c r="K22" s="72">
        <v>10638.185</v>
      </c>
      <c r="L22" s="72">
        <v>10638.185</v>
      </c>
      <c r="M22" s="71">
        <v>15000</v>
      </c>
      <c r="N22" s="71">
        <v>15000</v>
      </c>
      <c r="O22" s="72">
        <v>15500</v>
      </c>
      <c r="P22" s="72">
        <v>15500</v>
      </c>
      <c r="Q22" s="105">
        <v>45000</v>
      </c>
      <c r="R22" s="105">
        <v>45000</v>
      </c>
      <c r="S22" s="72"/>
      <c r="T22" s="72"/>
      <c r="U22" s="72">
        <v>20000</v>
      </c>
      <c r="V22" s="72">
        <v>20000</v>
      </c>
      <c r="W22" s="72"/>
      <c r="X22" s="72"/>
      <c r="Y22" s="7"/>
    </row>
    <row r="23" spans="1:25" s="8" customFormat="1" ht="37.5">
      <c r="A23" s="87" t="s">
        <v>420</v>
      </c>
      <c r="B23" s="88" t="s">
        <v>421</v>
      </c>
      <c r="C23" s="7"/>
      <c r="D23" s="7"/>
      <c r="E23" s="7"/>
      <c r="F23" s="106"/>
      <c r="G23" s="103">
        <f>G24</f>
        <v>210000</v>
      </c>
      <c r="H23" s="103">
        <f aca="true" t="shared" si="5" ref="H23:X23">H24</f>
        <v>210000</v>
      </c>
      <c r="I23" s="103">
        <f t="shared" si="5"/>
        <v>20000</v>
      </c>
      <c r="J23" s="103">
        <f t="shared" si="5"/>
        <v>20000</v>
      </c>
      <c r="K23" s="103">
        <f t="shared" si="5"/>
        <v>0</v>
      </c>
      <c r="L23" s="103">
        <f t="shared" si="5"/>
        <v>0</v>
      </c>
      <c r="M23" s="103">
        <f t="shared" si="5"/>
        <v>20000</v>
      </c>
      <c r="N23" s="103">
        <f t="shared" si="5"/>
        <v>20000</v>
      </c>
      <c r="O23" s="103">
        <f t="shared" si="5"/>
        <v>21300</v>
      </c>
      <c r="P23" s="103">
        <f t="shared" si="5"/>
        <v>21300</v>
      </c>
      <c r="Q23" s="103">
        <f t="shared" si="5"/>
        <v>210000</v>
      </c>
      <c r="R23" s="103">
        <f t="shared" si="5"/>
        <v>210000</v>
      </c>
      <c r="S23" s="103">
        <f t="shared" si="5"/>
        <v>0</v>
      </c>
      <c r="T23" s="103">
        <f t="shared" si="5"/>
        <v>0</v>
      </c>
      <c r="U23" s="103">
        <f t="shared" si="5"/>
        <v>130000</v>
      </c>
      <c r="V23" s="103">
        <f t="shared" si="5"/>
        <v>130000</v>
      </c>
      <c r="W23" s="103">
        <f t="shared" si="5"/>
        <v>0</v>
      </c>
      <c r="X23" s="103">
        <f t="shared" si="5"/>
        <v>0</v>
      </c>
      <c r="Y23" s="7"/>
    </row>
    <row r="24" spans="1:25" s="8" customFormat="1" ht="37.5">
      <c r="A24" s="87" t="s">
        <v>41</v>
      </c>
      <c r="B24" s="90" t="s">
        <v>125</v>
      </c>
      <c r="C24" s="7"/>
      <c r="D24" s="7"/>
      <c r="E24" s="7"/>
      <c r="F24" s="106"/>
      <c r="G24" s="103">
        <f>G25+G26</f>
        <v>210000</v>
      </c>
      <c r="H24" s="103">
        <f aca="true" t="shared" si="6" ref="H24:X24">H25+H26</f>
        <v>210000</v>
      </c>
      <c r="I24" s="103">
        <f t="shared" si="6"/>
        <v>20000</v>
      </c>
      <c r="J24" s="103">
        <f t="shared" si="6"/>
        <v>20000</v>
      </c>
      <c r="K24" s="103">
        <f t="shared" si="6"/>
        <v>0</v>
      </c>
      <c r="L24" s="103">
        <f t="shared" si="6"/>
        <v>0</v>
      </c>
      <c r="M24" s="103">
        <f t="shared" si="6"/>
        <v>20000</v>
      </c>
      <c r="N24" s="103">
        <f t="shared" si="6"/>
        <v>20000</v>
      </c>
      <c r="O24" s="103">
        <f t="shared" si="6"/>
        <v>21300</v>
      </c>
      <c r="P24" s="103">
        <f t="shared" si="6"/>
        <v>21300</v>
      </c>
      <c r="Q24" s="103">
        <f t="shared" si="6"/>
        <v>210000</v>
      </c>
      <c r="R24" s="103">
        <f t="shared" si="6"/>
        <v>210000</v>
      </c>
      <c r="S24" s="103">
        <f t="shared" si="6"/>
        <v>0</v>
      </c>
      <c r="T24" s="103">
        <f t="shared" si="6"/>
        <v>0</v>
      </c>
      <c r="U24" s="103">
        <f t="shared" si="6"/>
        <v>130000</v>
      </c>
      <c r="V24" s="103">
        <f t="shared" si="6"/>
        <v>130000</v>
      </c>
      <c r="W24" s="103">
        <f t="shared" si="6"/>
        <v>0</v>
      </c>
      <c r="X24" s="103">
        <f t="shared" si="6"/>
        <v>0</v>
      </c>
      <c r="Y24" s="7"/>
    </row>
    <row r="25" spans="1:25" s="8" customFormat="1" ht="37.5">
      <c r="A25" s="96" t="s">
        <v>13</v>
      </c>
      <c r="B25" s="94" t="s">
        <v>422</v>
      </c>
      <c r="C25" s="7"/>
      <c r="D25" s="7"/>
      <c r="E25" s="7"/>
      <c r="F25" s="104" t="s">
        <v>480</v>
      </c>
      <c r="G25" s="105">
        <v>110000</v>
      </c>
      <c r="H25" s="105">
        <v>110000</v>
      </c>
      <c r="I25" s="71">
        <v>10000</v>
      </c>
      <c r="J25" s="71">
        <v>10000</v>
      </c>
      <c r="K25" s="72"/>
      <c r="L25" s="72"/>
      <c r="M25" s="71">
        <v>10000</v>
      </c>
      <c r="N25" s="71">
        <v>10000</v>
      </c>
      <c r="O25" s="72">
        <v>10700</v>
      </c>
      <c r="P25" s="72">
        <v>10700</v>
      </c>
      <c r="Q25" s="105">
        <v>110000</v>
      </c>
      <c r="R25" s="105">
        <v>110000</v>
      </c>
      <c r="S25" s="72"/>
      <c r="T25" s="72"/>
      <c r="U25" s="72">
        <v>70000</v>
      </c>
      <c r="V25" s="72">
        <v>70000</v>
      </c>
      <c r="W25" s="72"/>
      <c r="X25" s="72"/>
      <c r="Y25" s="7"/>
    </row>
    <row r="26" spans="1:25" s="8" customFormat="1" ht="37.5">
      <c r="A26" s="96" t="s">
        <v>0</v>
      </c>
      <c r="B26" s="94" t="s">
        <v>423</v>
      </c>
      <c r="C26" s="7"/>
      <c r="D26" s="7"/>
      <c r="E26" s="7"/>
      <c r="F26" s="104" t="s">
        <v>481</v>
      </c>
      <c r="G26" s="105">
        <v>100000</v>
      </c>
      <c r="H26" s="105">
        <v>100000</v>
      </c>
      <c r="I26" s="71">
        <v>10000</v>
      </c>
      <c r="J26" s="71">
        <v>10000</v>
      </c>
      <c r="K26" s="72"/>
      <c r="L26" s="72"/>
      <c r="M26" s="71">
        <v>10000</v>
      </c>
      <c r="N26" s="71">
        <v>10000</v>
      </c>
      <c r="O26" s="72">
        <v>10600</v>
      </c>
      <c r="P26" s="72">
        <v>10600</v>
      </c>
      <c r="Q26" s="105">
        <v>100000</v>
      </c>
      <c r="R26" s="105">
        <v>100000</v>
      </c>
      <c r="S26" s="72"/>
      <c r="T26" s="72"/>
      <c r="U26" s="72">
        <v>60000</v>
      </c>
      <c r="V26" s="72">
        <v>60000</v>
      </c>
      <c r="W26" s="72"/>
      <c r="X26" s="72"/>
      <c r="Y26" s="7"/>
    </row>
    <row r="27" spans="1:25" s="8" customFormat="1" ht="37.5">
      <c r="A27" s="87" t="s">
        <v>424</v>
      </c>
      <c r="B27" s="88" t="s">
        <v>425</v>
      </c>
      <c r="C27" s="7"/>
      <c r="D27" s="7"/>
      <c r="E27" s="7"/>
      <c r="F27" s="106"/>
      <c r="G27" s="103">
        <f>G28+G31</f>
        <v>341695</v>
      </c>
      <c r="H27" s="103">
        <f aca="true" t="shared" si="7" ref="H27:X27">H28+H31</f>
        <v>331695</v>
      </c>
      <c r="I27" s="103">
        <f t="shared" si="7"/>
        <v>99000</v>
      </c>
      <c r="J27" s="103">
        <f t="shared" si="7"/>
        <v>99000</v>
      </c>
      <c r="K27" s="103">
        <f t="shared" si="7"/>
        <v>10275.234916000001</v>
      </c>
      <c r="L27" s="103">
        <f t="shared" si="7"/>
        <v>10275.234916000001</v>
      </c>
      <c r="M27" s="103">
        <f t="shared" si="7"/>
        <v>99000</v>
      </c>
      <c r="N27" s="103">
        <f t="shared" si="7"/>
        <v>99000</v>
      </c>
      <c r="O27" s="103">
        <f t="shared" si="7"/>
        <v>275695</v>
      </c>
      <c r="P27" s="103">
        <f t="shared" si="7"/>
        <v>265695</v>
      </c>
      <c r="Q27" s="103">
        <f t="shared" si="7"/>
        <v>180000</v>
      </c>
      <c r="R27" s="103">
        <f t="shared" si="7"/>
        <v>180000</v>
      </c>
      <c r="S27" s="103">
        <f t="shared" si="7"/>
        <v>0</v>
      </c>
      <c r="T27" s="103">
        <f t="shared" si="7"/>
        <v>0</v>
      </c>
      <c r="U27" s="103">
        <f t="shared" si="7"/>
        <v>25000</v>
      </c>
      <c r="V27" s="103">
        <f t="shared" si="7"/>
        <v>25000</v>
      </c>
      <c r="W27" s="103">
        <f t="shared" si="7"/>
        <v>0</v>
      </c>
      <c r="X27" s="103">
        <f t="shared" si="7"/>
        <v>0</v>
      </c>
      <c r="Y27" s="7"/>
    </row>
    <row r="28" spans="1:25" s="8" customFormat="1" ht="49.5" customHeight="1">
      <c r="A28" s="89" t="s">
        <v>41</v>
      </c>
      <c r="B28" s="90" t="s">
        <v>123</v>
      </c>
      <c r="C28" s="7"/>
      <c r="D28" s="7"/>
      <c r="E28" s="7"/>
      <c r="F28" s="106"/>
      <c r="G28" s="103">
        <f>SUM(G29:G30)</f>
        <v>296695</v>
      </c>
      <c r="H28" s="103">
        <f aca="true" t="shared" si="8" ref="H28:X28">SUM(H29:H30)</f>
        <v>286695</v>
      </c>
      <c r="I28" s="103">
        <f t="shared" si="8"/>
        <v>95000</v>
      </c>
      <c r="J28" s="103">
        <f t="shared" si="8"/>
        <v>95000</v>
      </c>
      <c r="K28" s="103">
        <f t="shared" si="8"/>
        <v>9387.374916</v>
      </c>
      <c r="L28" s="103">
        <f t="shared" si="8"/>
        <v>9387.374916</v>
      </c>
      <c r="M28" s="103">
        <f t="shared" si="8"/>
        <v>95000</v>
      </c>
      <c r="N28" s="103">
        <f t="shared" si="8"/>
        <v>95000</v>
      </c>
      <c r="O28" s="103">
        <f t="shared" si="8"/>
        <v>271695</v>
      </c>
      <c r="P28" s="103">
        <f t="shared" si="8"/>
        <v>261695</v>
      </c>
      <c r="Q28" s="103">
        <f t="shared" si="8"/>
        <v>135000</v>
      </c>
      <c r="R28" s="103">
        <f t="shared" si="8"/>
        <v>135000</v>
      </c>
      <c r="S28" s="103">
        <f t="shared" si="8"/>
        <v>0</v>
      </c>
      <c r="T28" s="103">
        <f t="shared" si="8"/>
        <v>0</v>
      </c>
      <c r="U28" s="103">
        <f t="shared" si="8"/>
        <v>0</v>
      </c>
      <c r="V28" s="103">
        <f t="shared" si="8"/>
        <v>0</v>
      </c>
      <c r="W28" s="103">
        <f t="shared" si="8"/>
        <v>0</v>
      </c>
      <c r="X28" s="103">
        <f t="shared" si="8"/>
        <v>0</v>
      </c>
      <c r="Y28" s="7"/>
    </row>
    <row r="29" spans="1:25" s="8" customFormat="1" ht="77.25" customHeight="1">
      <c r="A29" s="91">
        <v>1</v>
      </c>
      <c r="B29" s="97" t="s">
        <v>426</v>
      </c>
      <c r="C29" s="7"/>
      <c r="D29" s="7"/>
      <c r="E29" s="7"/>
      <c r="F29" s="104" t="s">
        <v>482</v>
      </c>
      <c r="G29" s="105">
        <v>165000</v>
      </c>
      <c r="H29" s="105">
        <v>165000</v>
      </c>
      <c r="I29" s="71">
        <v>45000</v>
      </c>
      <c r="J29" s="71">
        <v>45000</v>
      </c>
      <c r="K29" s="72">
        <v>9387.374916</v>
      </c>
      <c r="L29" s="72">
        <v>9387.374916</v>
      </c>
      <c r="M29" s="71">
        <v>45000</v>
      </c>
      <c r="N29" s="71">
        <v>45000</v>
      </c>
      <c r="O29" s="72">
        <v>165000</v>
      </c>
      <c r="P29" s="72">
        <v>165000</v>
      </c>
      <c r="Q29" s="105">
        <v>85000</v>
      </c>
      <c r="R29" s="105">
        <f>85000</f>
        <v>85000</v>
      </c>
      <c r="S29" s="72"/>
      <c r="T29" s="72"/>
      <c r="U29" s="72"/>
      <c r="V29" s="72"/>
      <c r="W29" s="72"/>
      <c r="X29" s="72"/>
      <c r="Y29" s="7"/>
    </row>
    <row r="30" spans="1:25" s="8" customFormat="1" ht="174" customHeight="1">
      <c r="A30" s="91">
        <v>2</v>
      </c>
      <c r="B30" s="97" t="s">
        <v>427</v>
      </c>
      <c r="C30" s="7"/>
      <c r="D30" s="7"/>
      <c r="E30" s="7"/>
      <c r="F30" s="104" t="s">
        <v>483</v>
      </c>
      <c r="G30" s="105">
        <v>131695</v>
      </c>
      <c r="H30" s="105">
        <v>121695</v>
      </c>
      <c r="I30" s="71">
        <v>50000</v>
      </c>
      <c r="J30" s="71">
        <v>50000</v>
      </c>
      <c r="K30" s="72"/>
      <c r="L30" s="72"/>
      <c r="M30" s="71">
        <v>50000</v>
      </c>
      <c r="N30" s="71">
        <v>50000</v>
      </c>
      <c r="O30" s="72">
        <v>106695</v>
      </c>
      <c r="P30" s="72">
        <v>96695</v>
      </c>
      <c r="Q30" s="105">
        <v>50000</v>
      </c>
      <c r="R30" s="105">
        <v>50000</v>
      </c>
      <c r="S30" s="72"/>
      <c r="T30" s="72"/>
      <c r="U30" s="72"/>
      <c r="V30" s="72"/>
      <c r="W30" s="72"/>
      <c r="X30" s="72"/>
      <c r="Y30" s="7"/>
    </row>
    <row r="31" spans="1:25" s="8" customFormat="1" ht="37.5">
      <c r="A31" s="89" t="s">
        <v>43</v>
      </c>
      <c r="B31" s="90" t="s">
        <v>125</v>
      </c>
      <c r="C31" s="7"/>
      <c r="D31" s="7"/>
      <c r="E31" s="7"/>
      <c r="F31" s="106"/>
      <c r="G31" s="103">
        <f>G32</f>
        <v>45000</v>
      </c>
      <c r="H31" s="103">
        <f aca="true" t="shared" si="9" ref="H31:X31">H32</f>
        <v>45000</v>
      </c>
      <c r="I31" s="103">
        <f t="shared" si="9"/>
        <v>4000</v>
      </c>
      <c r="J31" s="103">
        <f t="shared" si="9"/>
        <v>4000</v>
      </c>
      <c r="K31" s="103">
        <f t="shared" si="9"/>
        <v>887.86</v>
      </c>
      <c r="L31" s="103">
        <f t="shared" si="9"/>
        <v>887.86</v>
      </c>
      <c r="M31" s="103">
        <f t="shared" si="9"/>
        <v>4000</v>
      </c>
      <c r="N31" s="103">
        <f t="shared" si="9"/>
        <v>4000</v>
      </c>
      <c r="O31" s="103">
        <f t="shared" si="9"/>
        <v>4000</v>
      </c>
      <c r="P31" s="103">
        <f t="shared" si="9"/>
        <v>4000</v>
      </c>
      <c r="Q31" s="103">
        <f t="shared" si="9"/>
        <v>45000</v>
      </c>
      <c r="R31" s="103">
        <f t="shared" si="9"/>
        <v>45000</v>
      </c>
      <c r="S31" s="103">
        <f t="shared" si="9"/>
        <v>0</v>
      </c>
      <c r="T31" s="103">
        <f t="shared" si="9"/>
        <v>0</v>
      </c>
      <c r="U31" s="103">
        <f t="shared" si="9"/>
        <v>25000</v>
      </c>
      <c r="V31" s="103">
        <f t="shared" si="9"/>
        <v>25000</v>
      </c>
      <c r="W31" s="103">
        <f t="shared" si="9"/>
        <v>0</v>
      </c>
      <c r="X31" s="103">
        <f t="shared" si="9"/>
        <v>0</v>
      </c>
      <c r="Y31" s="7"/>
    </row>
    <row r="32" spans="1:25" s="8" customFormat="1" ht="56.25" customHeight="1">
      <c r="A32" s="91">
        <v>1</v>
      </c>
      <c r="B32" s="97" t="s">
        <v>428</v>
      </c>
      <c r="C32" s="7"/>
      <c r="D32" s="7"/>
      <c r="E32" s="7"/>
      <c r="F32" s="104" t="s">
        <v>484</v>
      </c>
      <c r="G32" s="105">
        <v>45000</v>
      </c>
      <c r="H32" s="105">
        <v>45000</v>
      </c>
      <c r="I32" s="72">
        <v>4000</v>
      </c>
      <c r="J32" s="72">
        <v>4000</v>
      </c>
      <c r="K32" s="72">
        <v>887.86</v>
      </c>
      <c r="L32" s="72">
        <v>887.86</v>
      </c>
      <c r="M32" s="72">
        <v>4000</v>
      </c>
      <c r="N32" s="72">
        <v>4000</v>
      </c>
      <c r="O32" s="72">
        <v>4000</v>
      </c>
      <c r="P32" s="72">
        <v>4000</v>
      </c>
      <c r="Q32" s="105">
        <v>45000</v>
      </c>
      <c r="R32" s="105">
        <v>45000</v>
      </c>
      <c r="S32" s="72"/>
      <c r="T32" s="72"/>
      <c r="U32" s="72">
        <v>25000</v>
      </c>
      <c r="V32" s="72">
        <v>25000</v>
      </c>
      <c r="W32" s="72"/>
      <c r="X32" s="72"/>
      <c r="Y32" s="7"/>
    </row>
    <row r="33" spans="1:25" s="8" customFormat="1" ht="37.5">
      <c r="A33" s="87" t="s">
        <v>429</v>
      </c>
      <c r="B33" s="88" t="s">
        <v>430</v>
      </c>
      <c r="C33" s="7"/>
      <c r="D33" s="7"/>
      <c r="E33" s="7"/>
      <c r="F33" s="106"/>
      <c r="G33" s="103">
        <f>+G34</f>
        <v>280248</v>
      </c>
      <c r="H33" s="103">
        <f aca="true" t="shared" si="10" ref="H33:X33">+H34</f>
        <v>280248</v>
      </c>
      <c r="I33" s="103">
        <f t="shared" si="10"/>
        <v>2000</v>
      </c>
      <c r="J33" s="103">
        <f t="shared" si="10"/>
        <v>2000</v>
      </c>
      <c r="K33" s="103">
        <f t="shared" si="10"/>
        <v>0</v>
      </c>
      <c r="L33" s="103">
        <f t="shared" si="10"/>
        <v>0</v>
      </c>
      <c r="M33" s="103">
        <f t="shared" si="10"/>
        <v>2000</v>
      </c>
      <c r="N33" s="103">
        <f t="shared" si="10"/>
        <v>2000</v>
      </c>
      <c r="O33" s="103">
        <f t="shared" si="10"/>
        <v>2200</v>
      </c>
      <c r="P33" s="103">
        <f t="shared" si="10"/>
        <v>2200</v>
      </c>
      <c r="Q33" s="103">
        <f t="shared" si="10"/>
        <v>285605</v>
      </c>
      <c r="R33" s="103">
        <f t="shared" si="10"/>
        <v>285605</v>
      </c>
      <c r="S33" s="103">
        <f t="shared" si="10"/>
        <v>0</v>
      </c>
      <c r="T33" s="103">
        <f t="shared" si="10"/>
        <v>0</v>
      </c>
      <c r="U33" s="103">
        <f t="shared" si="10"/>
        <v>100000</v>
      </c>
      <c r="V33" s="103">
        <f t="shared" si="10"/>
        <v>100000</v>
      </c>
      <c r="W33" s="103">
        <f t="shared" si="10"/>
        <v>0</v>
      </c>
      <c r="X33" s="103">
        <f t="shared" si="10"/>
        <v>0</v>
      </c>
      <c r="Y33" s="7"/>
    </row>
    <row r="34" spans="1:25" s="8" customFormat="1" ht="27.75" customHeight="1">
      <c r="A34" s="89" t="s">
        <v>41</v>
      </c>
      <c r="B34" s="90" t="s">
        <v>126</v>
      </c>
      <c r="C34" s="7"/>
      <c r="D34" s="7"/>
      <c r="E34" s="7"/>
      <c r="F34" s="106"/>
      <c r="G34" s="103">
        <f>SUM(G35:G37)</f>
        <v>280248</v>
      </c>
      <c r="H34" s="103">
        <f aca="true" t="shared" si="11" ref="H34:X34">SUM(H35:H37)</f>
        <v>280248</v>
      </c>
      <c r="I34" s="103">
        <f t="shared" si="11"/>
        <v>2000</v>
      </c>
      <c r="J34" s="103">
        <f t="shared" si="11"/>
        <v>2000</v>
      </c>
      <c r="K34" s="103">
        <f t="shared" si="11"/>
        <v>0</v>
      </c>
      <c r="L34" s="103">
        <f t="shared" si="11"/>
        <v>0</v>
      </c>
      <c r="M34" s="103">
        <f t="shared" si="11"/>
        <v>2000</v>
      </c>
      <c r="N34" s="103">
        <f t="shared" si="11"/>
        <v>2000</v>
      </c>
      <c r="O34" s="103">
        <f t="shared" si="11"/>
        <v>2200</v>
      </c>
      <c r="P34" s="103">
        <f t="shared" si="11"/>
        <v>2200</v>
      </c>
      <c r="Q34" s="103">
        <f t="shared" si="11"/>
        <v>285605</v>
      </c>
      <c r="R34" s="103">
        <f t="shared" si="11"/>
        <v>285605</v>
      </c>
      <c r="S34" s="103">
        <f t="shared" si="11"/>
        <v>0</v>
      </c>
      <c r="T34" s="103">
        <f t="shared" si="11"/>
        <v>0</v>
      </c>
      <c r="U34" s="103">
        <f t="shared" si="11"/>
        <v>100000</v>
      </c>
      <c r="V34" s="103">
        <f t="shared" si="11"/>
        <v>100000</v>
      </c>
      <c r="W34" s="103">
        <f t="shared" si="11"/>
        <v>0</v>
      </c>
      <c r="X34" s="103">
        <f t="shared" si="11"/>
        <v>0</v>
      </c>
      <c r="Y34" s="7"/>
    </row>
    <row r="35" spans="1:25" s="8" customFormat="1" ht="53.25" customHeight="1">
      <c r="A35" s="98" t="s">
        <v>13</v>
      </c>
      <c r="B35" s="92" t="s">
        <v>513</v>
      </c>
      <c r="C35" s="7"/>
      <c r="D35" s="7"/>
      <c r="E35" s="7"/>
      <c r="F35" s="104"/>
      <c r="G35" s="105"/>
      <c r="H35" s="105"/>
      <c r="I35" s="105"/>
      <c r="J35" s="105"/>
      <c r="K35" s="72"/>
      <c r="L35" s="72"/>
      <c r="M35" s="72"/>
      <c r="N35" s="72"/>
      <c r="O35" s="72"/>
      <c r="P35" s="72"/>
      <c r="Q35" s="105">
        <v>85605</v>
      </c>
      <c r="R35" s="105">
        <v>85605</v>
      </c>
      <c r="S35" s="72"/>
      <c r="T35" s="72"/>
      <c r="U35" s="72">
        <v>30000</v>
      </c>
      <c r="V35" s="72">
        <v>30000</v>
      </c>
      <c r="W35" s="72"/>
      <c r="X35" s="72"/>
      <c r="Y35" s="7"/>
    </row>
    <row r="36" spans="1:25" s="8" customFormat="1" ht="45.75" customHeight="1">
      <c r="A36" s="93">
        <v>2</v>
      </c>
      <c r="B36" s="94" t="s">
        <v>431</v>
      </c>
      <c r="C36" s="7"/>
      <c r="D36" s="7"/>
      <c r="E36" s="7"/>
      <c r="F36" s="104"/>
      <c r="G36" s="105">
        <v>150000</v>
      </c>
      <c r="H36" s="105">
        <v>150000</v>
      </c>
      <c r="I36" s="71">
        <v>2000</v>
      </c>
      <c r="J36" s="71">
        <v>2000</v>
      </c>
      <c r="K36" s="72"/>
      <c r="L36" s="72"/>
      <c r="M36" s="71">
        <v>2000</v>
      </c>
      <c r="N36" s="71">
        <v>2000</v>
      </c>
      <c r="O36" s="72">
        <v>2000</v>
      </c>
      <c r="P36" s="72">
        <v>2000</v>
      </c>
      <c r="Q36" s="105">
        <v>150000</v>
      </c>
      <c r="R36" s="105">
        <v>150000</v>
      </c>
      <c r="S36" s="72"/>
      <c r="T36" s="72"/>
      <c r="U36" s="72">
        <v>50000</v>
      </c>
      <c r="V36" s="72">
        <v>50000</v>
      </c>
      <c r="W36" s="72"/>
      <c r="X36" s="72"/>
      <c r="Y36" s="7"/>
    </row>
    <row r="37" spans="1:25" s="8" customFormat="1" ht="82.5" customHeight="1">
      <c r="A37" s="93">
        <v>3</v>
      </c>
      <c r="B37" s="94" t="s">
        <v>514</v>
      </c>
      <c r="C37" s="7"/>
      <c r="D37" s="7"/>
      <c r="E37" s="7"/>
      <c r="F37" s="104"/>
      <c r="G37" s="105">
        <v>130248</v>
      </c>
      <c r="H37" s="105">
        <v>130248</v>
      </c>
      <c r="I37" s="71"/>
      <c r="J37" s="71"/>
      <c r="K37" s="72"/>
      <c r="L37" s="72"/>
      <c r="M37" s="72"/>
      <c r="N37" s="72"/>
      <c r="O37" s="72">
        <v>200</v>
      </c>
      <c r="P37" s="72">
        <v>200</v>
      </c>
      <c r="Q37" s="105">
        <v>50000</v>
      </c>
      <c r="R37" s="105">
        <v>50000</v>
      </c>
      <c r="S37" s="72"/>
      <c r="T37" s="72"/>
      <c r="U37" s="72">
        <v>20000</v>
      </c>
      <c r="V37" s="72">
        <v>20000</v>
      </c>
      <c r="W37" s="72"/>
      <c r="X37" s="72"/>
      <c r="Y37" s="7"/>
    </row>
    <row r="38" spans="1:25" s="8" customFormat="1" ht="48" customHeight="1">
      <c r="A38" s="87" t="s">
        <v>432</v>
      </c>
      <c r="B38" s="88" t="s">
        <v>433</v>
      </c>
      <c r="C38" s="7"/>
      <c r="D38" s="7"/>
      <c r="E38" s="7"/>
      <c r="F38" s="106"/>
      <c r="G38" s="103">
        <f aca="true" t="shared" si="12" ref="G38:V39">G39</f>
        <v>100000</v>
      </c>
      <c r="H38" s="103">
        <f t="shared" si="12"/>
        <v>99800</v>
      </c>
      <c r="I38" s="103">
        <f t="shared" si="12"/>
        <v>1000</v>
      </c>
      <c r="J38" s="103">
        <f t="shared" si="12"/>
        <v>1000</v>
      </c>
      <c r="K38" s="103">
        <f t="shared" si="12"/>
        <v>0</v>
      </c>
      <c r="L38" s="103">
        <f t="shared" si="12"/>
        <v>0</v>
      </c>
      <c r="M38" s="103">
        <f t="shared" si="12"/>
        <v>1000</v>
      </c>
      <c r="N38" s="103">
        <f t="shared" si="12"/>
        <v>1000</v>
      </c>
      <c r="O38" s="103">
        <f t="shared" si="12"/>
        <v>1700</v>
      </c>
      <c r="P38" s="103">
        <f t="shared" si="12"/>
        <v>1500</v>
      </c>
      <c r="Q38" s="103">
        <f t="shared" si="12"/>
        <v>99800</v>
      </c>
      <c r="R38" s="103">
        <f t="shared" si="12"/>
        <v>99800</v>
      </c>
      <c r="S38" s="103">
        <f t="shared" si="12"/>
        <v>0</v>
      </c>
      <c r="T38" s="103">
        <f t="shared" si="12"/>
        <v>0</v>
      </c>
      <c r="U38" s="103">
        <f t="shared" si="12"/>
        <v>50000</v>
      </c>
      <c r="V38" s="103">
        <f t="shared" si="12"/>
        <v>50000</v>
      </c>
      <c r="W38" s="103">
        <f aca="true" t="shared" si="13" ref="H38:X39">W39</f>
        <v>0</v>
      </c>
      <c r="X38" s="103">
        <f t="shared" si="13"/>
        <v>0</v>
      </c>
      <c r="Y38" s="7"/>
    </row>
    <row r="39" spans="1:25" s="8" customFormat="1" ht="35.25" customHeight="1">
      <c r="A39" s="89" t="s">
        <v>41</v>
      </c>
      <c r="B39" s="90" t="s">
        <v>126</v>
      </c>
      <c r="C39" s="7"/>
      <c r="D39" s="7"/>
      <c r="E39" s="7"/>
      <c r="F39" s="106"/>
      <c r="G39" s="103">
        <f t="shared" si="12"/>
        <v>100000</v>
      </c>
      <c r="H39" s="103">
        <f t="shared" si="13"/>
        <v>99800</v>
      </c>
      <c r="I39" s="103">
        <f t="shared" si="13"/>
        <v>1000</v>
      </c>
      <c r="J39" s="103">
        <f t="shared" si="13"/>
        <v>1000</v>
      </c>
      <c r="K39" s="103">
        <f t="shared" si="13"/>
        <v>0</v>
      </c>
      <c r="L39" s="103">
        <f t="shared" si="13"/>
        <v>0</v>
      </c>
      <c r="M39" s="103">
        <f t="shared" si="13"/>
        <v>1000</v>
      </c>
      <c r="N39" s="103">
        <f t="shared" si="13"/>
        <v>1000</v>
      </c>
      <c r="O39" s="103">
        <f t="shared" si="13"/>
        <v>1700</v>
      </c>
      <c r="P39" s="103">
        <f t="shared" si="13"/>
        <v>1500</v>
      </c>
      <c r="Q39" s="103">
        <f t="shared" si="13"/>
        <v>99800</v>
      </c>
      <c r="R39" s="103">
        <f t="shared" si="13"/>
        <v>99800</v>
      </c>
      <c r="S39" s="103">
        <f t="shared" si="13"/>
        <v>0</v>
      </c>
      <c r="T39" s="103">
        <f t="shared" si="13"/>
        <v>0</v>
      </c>
      <c r="U39" s="103">
        <f t="shared" si="13"/>
        <v>50000</v>
      </c>
      <c r="V39" s="103">
        <f t="shared" si="13"/>
        <v>50000</v>
      </c>
      <c r="W39" s="103">
        <f t="shared" si="13"/>
        <v>0</v>
      </c>
      <c r="X39" s="103">
        <f t="shared" si="13"/>
        <v>0</v>
      </c>
      <c r="Y39" s="7"/>
    </row>
    <row r="40" spans="1:25" s="8" customFormat="1" ht="63.75" customHeight="1">
      <c r="A40" s="96" t="s">
        <v>13</v>
      </c>
      <c r="B40" s="94" t="s">
        <v>434</v>
      </c>
      <c r="C40" s="7"/>
      <c r="D40" s="7"/>
      <c r="E40" s="7"/>
      <c r="F40" s="104"/>
      <c r="G40" s="105">
        <v>100000</v>
      </c>
      <c r="H40" s="105">
        <f>G40-200</f>
        <v>99800</v>
      </c>
      <c r="I40" s="72">
        <v>1000</v>
      </c>
      <c r="J40" s="72">
        <v>1000</v>
      </c>
      <c r="K40" s="72"/>
      <c r="L40" s="72"/>
      <c r="M40" s="72">
        <v>1000</v>
      </c>
      <c r="N40" s="72">
        <v>1000</v>
      </c>
      <c r="O40" s="72">
        <v>1700</v>
      </c>
      <c r="P40" s="72">
        <v>1500</v>
      </c>
      <c r="Q40" s="105">
        <v>99800</v>
      </c>
      <c r="R40" s="105">
        <v>99800</v>
      </c>
      <c r="S40" s="72"/>
      <c r="T40" s="72"/>
      <c r="U40" s="72">
        <v>50000</v>
      </c>
      <c r="V40" s="72">
        <v>50000</v>
      </c>
      <c r="W40" s="72"/>
      <c r="X40" s="72"/>
      <c r="Y40" s="7"/>
    </row>
    <row r="41" spans="1:25" s="8" customFormat="1" ht="48.75" customHeight="1">
      <c r="A41" s="87" t="s">
        <v>435</v>
      </c>
      <c r="B41" s="88" t="s">
        <v>436</v>
      </c>
      <c r="C41" s="7"/>
      <c r="D41" s="7"/>
      <c r="E41" s="7"/>
      <c r="F41" s="106"/>
      <c r="G41" s="103">
        <f aca="true" t="shared" si="14" ref="G41:V42">G42</f>
        <v>195000</v>
      </c>
      <c r="H41" s="103">
        <f t="shared" si="14"/>
        <v>50000</v>
      </c>
      <c r="I41" s="103">
        <f t="shared" si="14"/>
        <v>1000</v>
      </c>
      <c r="J41" s="103">
        <f t="shared" si="14"/>
        <v>1000</v>
      </c>
      <c r="K41" s="103">
        <f t="shared" si="14"/>
        <v>0</v>
      </c>
      <c r="L41" s="103">
        <f t="shared" si="14"/>
        <v>0</v>
      </c>
      <c r="M41" s="103">
        <f t="shared" si="14"/>
        <v>1000</v>
      </c>
      <c r="N41" s="103">
        <f t="shared" si="14"/>
        <v>1000</v>
      </c>
      <c r="O41" s="103">
        <f t="shared" si="14"/>
        <v>1000</v>
      </c>
      <c r="P41" s="103">
        <f t="shared" si="14"/>
        <v>1000</v>
      </c>
      <c r="Q41" s="103">
        <f t="shared" si="14"/>
        <v>50000</v>
      </c>
      <c r="R41" s="103">
        <f t="shared" si="14"/>
        <v>50000</v>
      </c>
      <c r="S41" s="103">
        <f t="shared" si="14"/>
        <v>0</v>
      </c>
      <c r="T41" s="103">
        <f t="shared" si="14"/>
        <v>0</v>
      </c>
      <c r="U41" s="103">
        <f t="shared" si="14"/>
        <v>20000</v>
      </c>
      <c r="V41" s="103">
        <f t="shared" si="14"/>
        <v>20000</v>
      </c>
      <c r="W41" s="103">
        <f aca="true" t="shared" si="15" ref="H41:X42">W42</f>
        <v>0</v>
      </c>
      <c r="X41" s="103">
        <f t="shared" si="15"/>
        <v>0</v>
      </c>
      <c r="Y41" s="7"/>
    </row>
    <row r="42" spans="1:25" s="8" customFormat="1" ht="35.25" customHeight="1">
      <c r="A42" s="89" t="s">
        <v>41</v>
      </c>
      <c r="B42" s="90" t="s">
        <v>126</v>
      </c>
      <c r="C42" s="7"/>
      <c r="D42" s="7"/>
      <c r="E42" s="7"/>
      <c r="F42" s="106"/>
      <c r="G42" s="103">
        <f t="shared" si="14"/>
        <v>195000</v>
      </c>
      <c r="H42" s="103">
        <f t="shared" si="15"/>
        <v>50000</v>
      </c>
      <c r="I42" s="103">
        <f t="shared" si="15"/>
        <v>1000</v>
      </c>
      <c r="J42" s="103">
        <f t="shared" si="15"/>
        <v>1000</v>
      </c>
      <c r="K42" s="103">
        <f t="shared" si="15"/>
        <v>0</v>
      </c>
      <c r="L42" s="103">
        <f t="shared" si="15"/>
        <v>0</v>
      </c>
      <c r="M42" s="103">
        <f t="shared" si="15"/>
        <v>1000</v>
      </c>
      <c r="N42" s="103">
        <f t="shared" si="15"/>
        <v>1000</v>
      </c>
      <c r="O42" s="103">
        <f t="shared" si="15"/>
        <v>1000</v>
      </c>
      <c r="P42" s="103">
        <f t="shared" si="15"/>
        <v>1000</v>
      </c>
      <c r="Q42" s="103">
        <f t="shared" si="15"/>
        <v>50000</v>
      </c>
      <c r="R42" s="103">
        <f t="shared" si="15"/>
        <v>50000</v>
      </c>
      <c r="S42" s="103">
        <f t="shared" si="15"/>
        <v>0</v>
      </c>
      <c r="T42" s="103">
        <f t="shared" si="15"/>
        <v>0</v>
      </c>
      <c r="U42" s="103">
        <f t="shared" si="15"/>
        <v>20000</v>
      </c>
      <c r="V42" s="103">
        <f t="shared" si="15"/>
        <v>20000</v>
      </c>
      <c r="W42" s="103">
        <f t="shared" si="15"/>
        <v>0</v>
      </c>
      <c r="X42" s="103">
        <f t="shared" si="15"/>
        <v>0</v>
      </c>
      <c r="Y42" s="7"/>
    </row>
    <row r="43" spans="1:25" s="8" customFormat="1" ht="56.25">
      <c r="A43" s="96" t="s">
        <v>13</v>
      </c>
      <c r="B43" s="94" t="s">
        <v>437</v>
      </c>
      <c r="C43" s="7"/>
      <c r="D43" s="7"/>
      <c r="E43" s="7"/>
      <c r="F43" s="104"/>
      <c r="G43" s="105">
        <v>195000</v>
      </c>
      <c r="H43" s="105">
        <v>50000</v>
      </c>
      <c r="I43" s="71">
        <v>1000</v>
      </c>
      <c r="J43" s="71">
        <v>1000</v>
      </c>
      <c r="K43" s="72"/>
      <c r="L43" s="72"/>
      <c r="M43" s="71">
        <v>1000</v>
      </c>
      <c r="N43" s="71">
        <v>1000</v>
      </c>
      <c r="O43" s="72">
        <v>1000</v>
      </c>
      <c r="P43" s="72">
        <v>1000</v>
      </c>
      <c r="Q43" s="105">
        <v>50000</v>
      </c>
      <c r="R43" s="105">
        <v>50000</v>
      </c>
      <c r="S43" s="72"/>
      <c r="T43" s="72"/>
      <c r="U43" s="72">
        <v>20000</v>
      </c>
      <c r="V43" s="72">
        <v>20000</v>
      </c>
      <c r="W43" s="72"/>
      <c r="X43" s="72"/>
      <c r="Y43" s="7"/>
    </row>
    <row r="44" spans="1:25" s="8" customFormat="1" ht="42.75" customHeight="1">
      <c r="A44" s="87" t="s">
        <v>438</v>
      </c>
      <c r="B44" s="88" t="s">
        <v>439</v>
      </c>
      <c r="C44" s="7"/>
      <c r="D44" s="7"/>
      <c r="E44" s="7"/>
      <c r="F44" s="106"/>
      <c r="G44" s="103">
        <f>G45</f>
        <v>1231028</v>
      </c>
      <c r="H44" s="103">
        <f aca="true" t="shared" si="16" ref="H44:X44">H45</f>
        <v>525028</v>
      </c>
      <c r="I44" s="103">
        <f t="shared" si="16"/>
        <v>57122</v>
      </c>
      <c r="J44" s="103">
        <f t="shared" si="16"/>
        <v>57122</v>
      </c>
      <c r="K44" s="103">
        <f t="shared" si="16"/>
        <v>15924.2175</v>
      </c>
      <c r="L44" s="103">
        <f t="shared" si="16"/>
        <v>15924.2175</v>
      </c>
      <c r="M44" s="103">
        <f t="shared" si="16"/>
        <v>57122</v>
      </c>
      <c r="N44" s="103">
        <f t="shared" si="16"/>
        <v>57122</v>
      </c>
      <c r="O44" s="103">
        <f t="shared" si="16"/>
        <v>202270</v>
      </c>
      <c r="P44" s="103">
        <f t="shared" si="16"/>
        <v>202270</v>
      </c>
      <c r="Q44" s="103">
        <f t="shared" si="16"/>
        <v>1231028</v>
      </c>
      <c r="R44" s="103">
        <f t="shared" si="16"/>
        <v>525028</v>
      </c>
      <c r="S44" s="103">
        <f t="shared" si="16"/>
        <v>0</v>
      </c>
      <c r="T44" s="103">
        <f t="shared" si="16"/>
        <v>0</v>
      </c>
      <c r="U44" s="103">
        <f t="shared" si="16"/>
        <v>520000</v>
      </c>
      <c r="V44" s="103">
        <f t="shared" si="16"/>
        <v>220000</v>
      </c>
      <c r="W44" s="103">
        <f t="shared" si="16"/>
        <v>0</v>
      </c>
      <c r="X44" s="103">
        <f t="shared" si="16"/>
        <v>0</v>
      </c>
      <c r="Y44" s="7"/>
    </row>
    <row r="45" spans="1:25" s="8" customFormat="1" ht="37.5">
      <c r="A45" s="89" t="s">
        <v>41</v>
      </c>
      <c r="B45" s="88" t="s">
        <v>125</v>
      </c>
      <c r="C45" s="7"/>
      <c r="D45" s="7"/>
      <c r="E45" s="7"/>
      <c r="F45" s="106"/>
      <c r="G45" s="103">
        <f>SUM(G46:G47)</f>
        <v>1231028</v>
      </c>
      <c r="H45" s="103">
        <f aca="true" t="shared" si="17" ref="H45:X45">SUM(H46:H47)</f>
        <v>525028</v>
      </c>
      <c r="I45" s="103">
        <f t="shared" si="17"/>
        <v>57122</v>
      </c>
      <c r="J45" s="103">
        <f t="shared" si="17"/>
        <v>57122</v>
      </c>
      <c r="K45" s="103">
        <f t="shared" si="17"/>
        <v>15924.2175</v>
      </c>
      <c r="L45" s="103">
        <f t="shared" si="17"/>
        <v>15924.2175</v>
      </c>
      <c r="M45" s="103">
        <f t="shared" si="17"/>
        <v>57122</v>
      </c>
      <c r="N45" s="103">
        <f t="shared" si="17"/>
        <v>57122</v>
      </c>
      <c r="O45" s="103">
        <f t="shared" si="17"/>
        <v>202270</v>
      </c>
      <c r="P45" s="103">
        <f t="shared" si="17"/>
        <v>202270</v>
      </c>
      <c r="Q45" s="103">
        <f t="shared" si="17"/>
        <v>1231028</v>
      </c>
      <c r="R45" s="103">
        <f t="shared" si="17"/>
        <v>525028</v>
      </c>
      <c r="S45" s="103">
        <f t="shared" si="17"/>
        <v>0</v>
      </c>
      <c r="T45" s="103">
        <f t="shared" si="17"/>
        <v>0</v>
      </c>
      <c r="U45" s="103">
        <f t="shared" si="17"/>
        <v>520000</v>
      </c>
      <c r="V45" s="103">
        <f t="shared" si="17"/>
        <v>220000</v>
      </c>
      <c r="W45" s="103">
        <f t="shared" si="17"/>
        <v>0</v>
      </c>
      <c r="X45" s="103">
        <f t="shared" si="17"/>
        <v>0</v>
      </c>
      <c r="Y45" s="7"/>
    </row>
    <row r="46" spans="1:25" s="8" customFormat="1" ht="75">
      <c r="A46" s="91">
        <v>1</v>
      </c>
      <c r="B46" s="94" t="s">
        <v>440</v>
      </c>
      <c r="C46" s="7"/>
      <c r="D46" s="7"/>
      <c r="E46" s="7"/>
      <c r="F46" s="104" t="s">
        <v>485</v>
      </c>
      <c r="G46" s="105">
        <v>981028</v>
      </c>
      <c r="H46" s="105">
        <v>275028</v>
      </c>
      <c r="I46" s="72">
        <v>22122</v>
      </c>
      <c r="J46" s="72">
        <v>22122</v>
      </c>
      <c r="K46" s="72">
        <v>62</v>
      </c>
      <c r="L46" s="72">
        <v>62</v>
      </c>
      <c r="M46" s="72">
        <v>22122</v>
      </c>
      <c r="N46" s="72">
        <v>22122</v>
      </c>
      <c r="O46" s="72">
        <v>32122</v>
      </c>
      <c r="P46" s="72">
        <v>32122</v>
      </c>
      <c r="Q46" s="105">
        <v>981028</v>
      </c>
      <c r="R46" s="105">
        <v>275028</v>
      </c>
      <c r="S46" s="72"/>
      <c r="T46" s="72"/>
      <c r="U46" s="72">
        <v>450000</v>
      </c>
      <c r="V46" s="72">
        <v>150000</v>
      </c>
      <c r="W46" s="72"/>
      <c r="X46" s="72"/>
      <c r="Y46" s="7"/>
    </row>
    <row r="47" spans="1:25" s="8" customFormat="1" ht="41.25" customHeight="1">
      <c r="A47" s="91">
        <v>2</v>
      </c>
      <c r="B47" s="94" t="s">
        <v>441</v>
      </c>
      <c r="C47" s="7"/>
      <c r="D47" s="7"/>
      <c r="E47" s="7"/>
      <c r="F47" s="104" t="s">
        <v>486</v>
      </c>
      <c r="G47" s="105">
        <v>250000</v>
      </c>
      <c r="H47" s="105">
        <v>250000</v>
      </c>
      <c r="I47" s="72">
        <v>35000</v>
      </c>
      <c r="J47" s="72">
        <v>35000</v>
      </c>
      <c r="K47" s="72">
        <v>15862.2175</v>
      </c>
      <c r="L47" s="72">
        <v>15862.2175</v>
      </c>
      <c r="M47" s="72">
        <v>35000</v>
      </c>
      <c r="N47" s="72">
        <v>35000</v>
      </c>
      <c r="O47" s="72">
        <v>170148</v>
      </c>
      <c r="P47" s="72">
        <v>170148</v>
      </c>
      <c r="Q47" s="105">
        <v>250000</v>
      </c>
      <c r="R47" s="105">
        <v>250000</v>
      </c>
      <c r="S47" s="72"/>
      <c r="T47" s="72"/>
      <c r="U47" s="72">
        <v>70000</v>
      </c>
      <c r="V47" s="72">
        <v>70000</v>
      </c>
      <c r="W47" s="72"/>
      <c r="X47" s="72"/>
      <c r="Y47" s="7"/>
    </row>
    <row r="48" spans="1:25" s="8" customFormat="1" ht="37.5">
      <c r="A48" s="87" t="s">
        <v>442</v>
      </c>
      <c r="B48" s="88" t="s">
        <v>443</v>
      </c>
      <c r="C48" s="7"/>
      <c r="D48" s="7"/>
      <c r="E48" s="7"/>
      <c r="F48" s="106"/>
      <c r="G48" s="103">
        <f aca="true" t="shared" si="18" ref="G48:X48">G49+G60+G63+G83+G84+G85+G88+G89+G90+G91+G94+G97+G101</f>
        <v>4735829.5</v>
      </c>
      <c r="H48" s="103">
        <f t="shared" si="18"/>
        <v>3494362.5</v>
      </c>
      <c r="I48" s="103">
        <f t="shared" si="18"/>
        <v>942954</v>
      </c>
      <c r="J48" s="103">
        <f t="shared" si="18"/>
        <v>906254</v>
      </c>
      <c r="K48" s="103">
        <f t="shared" si="18"/>
        <v>351638.14080799994</v>
      </c>
      <c r="L48" s="103">
        <f t="shared" si="18"/>
        <v>351638.14080799994</v>
      </c>
      <c r="M48" s="103">
        <f t="shared" si="18"/>
        <v>942954</v>
      </c>
      <c r="N48" s="103">
        <f t="shared" si="18"/>
        <v>906254</v>
      </c>
      <c r="O48" s="103">
        <f t="shared" si="18"/>
        <v>2351097</v>
      </c>
      <c r="P48" s="103">
        <f t="shared" si="18"/>
        <v>1671216</v>
      </c>
      <c r="Q48" s="103">
        <f t="shared" si="18"/>
        <v>3557844.259811</v>
      </c>
      <c r="R48" s="103">
        <f t="shared" si="18"/>
        <v>2957117.259811</v>
      </c>
      <c r="S48" s="103">
        <f t="shared" si="18"/>
        <v>0</v>
      </c>
      <c r="T48" s="103">
        <f t="shared" si="18"/>
        <v>0</v>
      </c>
      <c r="U48" s="103">
        <f t="shared" si="18"/>
        <v>1085500</v>
      </c>
      <c r="V48" s="103">
        <f t="shared" si="18"/>
        <v>1005500</v>
      </c>
      <c r="W48" s="103">
        <f t="shared" si="18"/>
        <v>0</v>
      </c>
      <c r="X48" s="103">
        <f t="shared" si="18"/>
        <v>0</v>
      </c>
      <c r="Y48" s="7"/>
    </row>
    <row r="49" spans="1:25" s="8" customFormat="1" ht="37.5">
      <c r="A49" s="89" t="s">
        <v>202</v>
      </c>
      <c r="B49" s="90" t="s">
        <v>203</v>
      </c>
      <c r="C49" s="7"/>
      <c r="D49" s="7"/>
      <c r="E49" s="7"/>
      <c r="F49" s="104"/>
      <c r="G49" s="103">
        <f>G50+G58</f>
        <v>545812</v>
      </c>
      <c r="H49" s="103">
        <f aca="true" t="shared" si="19" ref="H49:X49">H50+H58</f>
        <v>522380</v>
      </c>
      <c r="I49" s="103">
        <f t="shared" si="19"/>
        <v>182388</v>
      </c>
      <c r="J49" s="103">
        <f t="shared" si="19"/>
        <v>169688</v>
      </c>
      <c r="K49" s="103">
        <f t="shared" si="19"/>
        <v>5706.408001</v>
      </c>
      <c r="L49" s="103">
        <f t="shared" si="19"/>
        <v>5706.408001</v>
      </c>
      <c r="M49" s="103">
        <f t="shared" si="19"/>
        <v>182388</v>
      </c>
      <c r="N49" s="103">
        <f t="shared" si="19"/>
        <v>169688</v>
      </c>
      <c r="O49" s="103">
        <f t="shared" si="19"/>
        <v>494926</v>
      </c>
      <c r="P49" s="103">
        <f t="shared" si="19"/>
        <v>471494</v>
      </c>
      <c r="Q49" s="103">
        <f t="shared" si="19"/>
        <v>354828</v>
      </c>
      <c r="R49" s="103">
        <f t="shared" si="19"/>
        <v>324628</v>
      </c>
      <c r="S49" s="103">
        <f t="shared" si="19"/>
        <v>0</v>
      </c>
      <c r="T49" s="103">
        <f t="shared" si="19"/>
        <v>0</v>
      </c>
      <c r="U49" s="103">
        <f t="shared" si="19"/>
        <v>20000</v>
      </c>
      <c r="V49" s="103">
        <f t="shared" si="19"/>
        <v>20000</v>
      </c>
      <c r="W49" s="103">
        <f t="shared" si="19"/>
        <v>0</v>
      </c>
      <c r="X49" s="103">
        <f t="shared" si="19"/>
        <v>0</v>
      </c>
      <c r="Y49" s="7"/>
    </row>
    <row r="50" spans="1:25" s="8" customFormat="1" ht="43.5" customHeight="1">
      <c r="A50" s="89" t="s">
        <v>41</v>
      </c>
      <c r="B50" s="90" t="s">
        <v>123</v>
      </c>
      <c r="C50" s="7"/>
      <c r="D50" s="7"/>
      <c r="E50" s="7"/>
      <c r="F50" s="106"/>
      <c r="G50" s="103">
        <f>SUM(G51:G57)</f>
        <v>473112</v>
      </c>
      <c r="H50" s="103">
        <f aca="true" t="shared" si="20" ref="H50:X50">SUM(H51:H57)</f>
        <v>449680</v>
      </c>
      <c r="I50" s="103">
        <f t="shared" si="20"/>
        <v>168844</v>
      </c>
      <c r="J50" s="103">
        <f t="shared" si="20"/>
        <v>156144</v>
      </c>
      <c r="K50" s="103">
        <f t="shared" si="20"/>
        <v>5706.408001</v>
      </c>
      <c r="L50" s="103">
        <f t="shared" si="20"/>
        <v>5706.408001</v>
      </c>
      <c r="M50" s="103">
        <f t="shared" si="20"/>
        <v>168844</v>
      </c>
      <c r="N50" s="103">
        <f t="shared" si="20"/>
        <v>156144</v>
      </c>
      <c r="O50" s="103">
        <f t="shared" si="20"/>
        <v>473112</v>
      </c>
      <c r="P50" s="103">
        <f t="shared" si="20"/>
        <v>449680</v>
      </c>
      <c r="Q50" s="103">
        <f t="shared" si="20"/>
        <v>282128</v>
      </c>
      <c r="R50" s="103">
        <f t="shared" si="20"/>
        <v>251928</v>
      </c>
      <c r="S50" s="103">
        <f t="shared" si="20"/>
        <v>0</v>
      </c>
      <c r="T50" s="103">
        <f t="shared" si="20"/>
        <v>0</v>
      </c>
      <c r="U50" s="103">
        <f t="shared" si="20"/>
        <v>0</v>
      </c>
      <c r="V50" s="103">
        <f t="shared" si="20"/>
        <v>0</v>
      </c>
      <c r="W50" s="103">
        <f t="shared" si="20"/>
        <v>0</v>
      </c>
      <c r="X50" s="103">
        <f t="shared" si="20"/>
        <v>0</v>
      </c>
      <c r="Y50" s="7"/>
    </row>
    <row r="51" spans="1:25" s="8" customFormat="1" ht="106.5" customHeight="1">
      <c r="A51" s="91">
        <v>1</v>
      </c>
      <c r="B51" s="92" t="s">
        <v>444</v>
      </c>
      <c r="C51" s="7"/>
      <c r="D51" s="7"/>
      <c r="E51" s="7"/>
      <c r="F51" s="104" t="s">
        <v>487</v>
      </c>
      <c r="G51" s="105">
        <v>127190</v>
      </c>
      <c r="H51" s="105">
        <v>127190</v>
      </c>
      <c r="I51" s="105">
        <v>21134</v>
      </c>
      <c r="J51" s="105">
        <v>21134</v>
      </c>
      <c r="K51" s="72"/>
      <c r="L51" s="72"/>
      <c r="M51" s="72">
        <v>21134</v>
      </c>
      <c r="N51" s="72">
        <v>21134</v>
      </c>
      <c r="O51" s="72">
        <v>127190</v>
      </c>
      <c r="P51" s="72">
        <v>127190</v>
      </c>
      <c r="Q51" s="105">
        <v>30190</v>
      </c>
      <c r="R51" s="105">
        <v>30190</v>
      </c>
      <c r="S51" s="72"/>
      <c r="T51" s="72"/>
      <c r="U51" s="72"/>
      <c r="V51" s="72"/>
      <c r="W51" s="72"/>
      <c r="X51" s="72"/>
      <c r="Y51" s="7"/>
    </row>
    <row r="52" spans="1:25" s="8" customFormat="1" ht="91.5" customHeight="1">
      <c r="A52" s="91">
        <v>2</v>
      </c>
      <c r="B52" s="92" t="s">
        <v>445</v>
      </c>
      <c r="C52" s="7"/>
      <c r="D52" s="7"/>
      <c r="E52" s="7"/>
      <c r="F52" s="104" t="s">
        <v>488</v>
      </c>
      <c r="G52" s="105">
        <v>39990</v>
      </c>
      <c r="H52" s="105">
        <v>39928</v>
      </c>
      <c r="I52" s="71">
        <v>14978</v>
      </c>
      <c r="J52" s="105">
        <v>14978</v>
      </c>
      <c r="K52" s="72"/>
      <c r="L52" s="72"/>
      <c r="M52" s="72">
        <v>14978</v>
      </c>
      <c r="N52" s="72">
        <v>14978</v>
      </c>
      <c r="O52" s="72">
        <v>39990</v>
      </c>
      <c r="P52" s="72">
        <v>39928</v>
      </c>
      <c r="Q52" s="105">
        <v>14978</v>
      </c>
      <c r="R52" s="105">
        <v>14978</v>
      </c>
      <c r="S52" s="72"/>
      <c r="T52" s="72"/>
      <c r="U52" s="72"/>
      <c r="V52" s="72"/>
      <c r="W52" s="72"/>
      <c r="X52" s="72"/>
      <c r="Y52" s="7"/>
    </row>
    <row r="53" spans="1:25" s="8" customFormat="1" ht="56.25">
      <c r="A53" s="91">
        <v>3</v>
      </c>
      <c r="B53" s="94" t="s">
        <v>446</v>
      </c>
      <c r="C53" s="7"/>
      <c r="D53" s="7"/>
      <c r="E53" s="7"/>
      <c r="F53" s="104" t="s">
        <v>489</v>
      </c>
      <c r="G53" s="105">
        <v>39860</v>
      </c>
      <c r="H53" s="105">
        <v>38960</v>
      </c>
      <c r="I53" s="71">
        <v>9860</v>
      </c>
      <c r="J53" s="71">
        <v>8960</v>
      </c>
      <c r="K53" s="72"/>
      <c r="L53" s="72"/>
      <c r="M53" s="71">
        <v>9860</v>
      </c>
      <c r="N53" s="71">
        <v>8960</v>
      </c>
      <c r="O53" s="72">
        <v>39860</v>
      </c>
      <c r="P53" s="72">
        <v>38960</v>
      </c>
      <c r="Q53" s="105">
        <v>14860</v>
      </c>
      <c r="R53" s="105">
        <v>13960</v>
      </c>
      <c r="S53" s="72"/>
      <c r="T53" s="72"/>
      <c r="U53" s="72"/>
      <c r="V53" s="72"/>
      <c r="W53" s="72"/>
      <c r="X53" s="72"/>
      <c r="Y53" s="7"/>
    </row>
    <row r="54" spans="1:25" s="8" customFormat="1" ht="77.25" customHeight="1">
      <c r="A54" s="91">
        <v>4</v>
      </c>
      <c r="B54" s="94" t="s">
        <v>447</v>
      </c>
      <c r="C54" s="7"/>
      <c r="D54" s="7"/>
      <c r="E54" s="7"/>
      <c r="F54" s="104" t="s">
        <v>490</v>
      </c>
      <c r="G54" s="105">
        <v>35960</v>
      </c>
      <c r="H54" s="105">
        <v>30960</v>
      </c>
      <c r="I54" s="71">
        <v>10960</v>
      </c>
      <c r="J54" s="71">
        <v>5960</v>
      </c>
      <c r="K54" s="72"/>
      <c r="L54" s="72"/>
      <c r="M54" s="71">
        <v>10960</v>
      </c>
      <c r="N54" s="71">
        <v>5960</v>
      </c>
      <c r="O54" s="72">
        <v>35960</v>
      </c>
      <c r="P54" s="72">
        <v>30960</v>
      </c>
      <c r="Q54" s="105">
        <v>15960</v>
      </c>
      <c r="R54" s="105">
        <v>10960</v>
      </c>
      <c r="S54" s="72"/>
      <c r="T54" s="72"/>
      <c r="U54" s="72"/>
      <c r="V54" s="72"/>
      <c r="W54" s="72"/>
      <c r="X54" s="72"/>
      <c r="Y54" s="7"/>
    </row>
    <row r="55" spans="1:25" s="8" customFormat="1" ht="81.75" customHeight="1">
      <c r="A55" s="91">
        <v>5</v>
      </c>
      <c r="B55" s="92" t="s">
        <v>448</v>
      </c>
      <c r="C55" s="7"/>
      <c r="D55" s="7"/>
      <c r="E55" s="7"/>
      <c r="F55" s="104" t="s">
        <v>491</v>
      </c>
      <c r="G55" s="105">
        <v>88080</v>
      </c>
      <c r="H55" s="105">
        <v>73780</v>
      </c>
      <c r="I55" s="71">
        <v>42495</v>
      </c>
      <c r="J55" s="71">
        <v>35695</v>
      </c>
      <c r="K55" s="72">
        <v>976.884415</v>
      </c>
      <c r="L55" s="72">
        <v>976.884415</v>
      </c>
      <c r="M55" s="71">
        <v>42495</v>
      </c>
      <c r="N55" s="71">
        <v>35695</v>
      </c>
      <c r="O55" s="105">
        <v>88080</v>
      </c>
      <c r="P55" s="105">
        <v>73780</v>
      </c>
      <c r="Q55" s="105">
        <v>77395</v>
      </c>
      <c r="R55" s="105">
        <v>63095</v>
      </c>
      <c r="S55" s="72"/>
      <c r="T55" s="72"/>
      <c r="U55" s="72"/>
      <c r="V55" s="72"/>
      <c r="W55" s="72"/>
      <c r="X55" s="72"/>
      <c r="Y55" s="7"/>
    </row>
    <row r="56" spans="1:25" s="8" customFormat="1" ht="87" customHeight="1">
      <c r="A56" s="91">
        <v>6</v>
      </c>
      <c r="B56" s="92" t="s">
        <v>449</v>
      </c>
      <c r="C56" s="7"/>
      <c r="D56" s="7"/>
      <c r="E56" s="7"/>
      <c r="F56" s="104" t="s">
        <v>492</v>
      </c>
      <c r="G56" s="105">
        <v>53032</v>
      </c>
      <c r="H56" s="105">
        <v>49862</v>
      </c>
      <c r="I56" s="71">
        <v>11067</v>
      </c>
      <c r="J56" s="71">
        <v>11067</v>
      </c>
      <c r="K56" s="72">
        <v>4729.523586</v>
      </c>
      <c r="L56" s="72">
        <v>4729.523586</v>
      </c>
      <c r="M56" s="71">
        <v>11067</v>
      </c>
      <c r="N56" s="71">
        <v>11067</v>
      </c>
      <c r="O56" s="72">
        <v>53032</v>
      </c>
      <c r="P56" s="72">
        <v>49862</v>
      </c>
      <c r="Q56" s="105">
        <v>58745</v>
      </c>
      <c r="R56" s="105">
        <v>48745</v>
      </c>
      <c r="S56" s="72"/>
      <c r="T56" s="72"/>
      <c r="U56" s="72"/>
      <c r="V56" s="72"/>
      <c r="W56" s="72"/>
      <c r="X56" s="72"/>
      <c r="Y56" s="7"/>
    </row>
    <row r="57" spans="1:25" s="8" customFormat="1" ht="78" customHeight="1">
      <c r="A57" s="91">
        <v>7</v>
      </c>
      <c r="B57" s="94" t="s">
        <v>450</v>
      </c>
      <c r="C57" s="7"/>
      <c r="D57" s="7"/>
      <c r="E57" s="7"/>
      <c r="F57" s="104" t="s">
        <v>559</v>
      </c>
      <c r="G57" s="105">
        <v>89000</v>
      </c>
      <c r="H57" s="105">
        <v>89000</v>
      </c>
      <c r="I57" s="71">
        <v>58350</v>
      </c>
      <c r="J57" s="71">
        <v>58350</v>
      </c>
      <c r="K57" s="72"/>
      <c r="L57" s="72"/>
      <c r="M57" s="72">
        <v>58350</v>
      </c>
      <c r="N57" s="72">
        <v>58350</v>
      </c>
      <c r="O57" s="72">
        <v>89000</v>
      </c>
      <c r="P57" s="72">
        <v>89000</v>
      </c>
      <c r="Q57" s="105">
        <v>70000</v>
      </c>
      <c r="R57" s="105">
        <v>70000</v>
      </c>
      <c r="S57" s="72"/>
      <c r="T57" s="72"/>
      <c r="U57" s="72"/>
      <c r="V57" s="72"/>
      <c r="W57" s="72"/>
      <c r="X57" s="72"/>
      <c r="Y57" s="7"/>
    </row>
    <row r="58" spans="1:25" s="8" customFormat="1" ht="37.5">
      <c r="A58" s="89" t="s">
        <v>43</v>
      </c>
      <c r="B58" s="88" t="s">
        <v>125</v>
      </c>
      <c r="C58" s="7"/>
      <c r="D58" s="7"/>
      <c r="E58" s="7"/>
      <c r="F58" s="106"/>
      <c r="G58" s="103">
        <f aca="true" t="shared" si="21" ref="G58:X58">SUM(G59:G59)</f>
        <v>72700</v>
      </c>
      <c r="H58" s="103">
        <f t="shared" si="21"/>
        <v>72700</v>
      </c>
      <c r="I58" s="103">
        <f t="shared" si="21"/>
        <v>13544</v>
      </c>
      <c r="J58" s="103">
        <f t="shared" si="21"/>
        <v>13544</v>
      </c>
      <c r="K58" s="103">
        <f t="shared" si="21"/>
        <v>0</v>
      </c>
      <c r="L58" s="103">
        <f t="shared" si="21"/>
        <v>0</v>
      </c>
      <c r="M58" s="103">
        <f t="shared" si="21"/>
        <v>13544</v>
      </c>
      <c r="N58" s="103">
        <f t="shared" si="21"/>
        <v>13544</v>
      </c>
      <c r="O58" s="103">
        <f t="shared" si="21"/>
        <v>21814</v>
      </c>
      <c r="P58" s="103">
        <f t="shared" si="21"/>
        <v>21814</v>
      </c>
      <c r="Q58" s="103">
        <f t="shared" si="21"/>
        <v>72700</v>
      </c>
      <c r="R58" s="103">
        <f t="shared" si="21"/>
        <v>72700</v>
      </c>
      <c r="S58" s="103">
        <f t="shared" si="21"/>
        <v>0</v>
      </c>
      <c r="T58" s="103">
        <f t="shared" si="21"/>
        <v>0</v>
      </c>
      <c r="U58" s="103">
        <f t="shared" si="21"/>
        <v>20000</v>
      </c>
      <c r="V58" s="103">
        <f t="shared" si="21"/>
        <v>20000</v>
      </c>
      <c r="W58" s="103">
        <f t="shared" si="21"/>
        <v>0</v>
      </c>
      <c r="X58" s="103">
        <f t="shared" si="21"/>
        <v>0</v>
      </c>
      <c r="Y58" s="7"/>
    </row>
    <row r="59" spans="1:25" s="8" customFormat="1" ht="37.5">
      <c r="A59" s="91">
        <v>1</v>
      </c>
      <c r="B59" s="94" t="s">
        <v>451</v>
      </c>
      <c r="C59" s="7"/>
      <c r="D59" s="7"/>
      <c r="E59" s="7"/>
      <c r="F59" s="104" t="s">
        <v>493</v>
      </c>
      <c r="G59" s="105">
        <v>72700</v>
      </c>
      <c r="H59" s="105">
        <v>72700</v>
      </c>
      <c r="I59" s="71">
        <v>13544</v>
      </c>
      <c r="J59" s="71">
        <v>13544</v>
      </c>
      <c r="K59" s="72"/>
      <c r="L59" s="72"/>
      <c r="M59" s="72">
        <v>13544</v>
      </c>
      <c r="N59" s="72">
        <v>13544</v>
      </c>
      <c r="O59" s="72">
        <v>21814</v>
      </c>
      <c r="P59" s="72">
        <v>21814</v>
      </c>
      <c r="Q59" s="105">
        <v>72700</v>
      </c>
      <c r="R59" s="105">
        <v>72700</v>
      </c>
      <c r="S59" s="72"/>
      <c r="T59" s="72"/>
      <c r="U59" s="72">
        <v>20000</v>
      </c>
      <c r="V59" s="72">
        <v>20000</v>
      </c>
      <c r="W59" s="72"/>
      <c r="X59" s="72"/>
      <c r="Y59" s="7"/>
    </row>
    <row r="60" spans="1:25" s="8" customFormat="1" ht="28.5" customHeight="1">
      <c r="A60" s="89" t="s">
        <v>208</v>
      </c>
      <c r="B60" s="90" t="s">
        <v>209</v>
      </c>
      <c r="C60" s="7"/>
      <c r="D60" s="7"/>
      <c r="E60" s="7"/>
      <c r="F60" s="106"/>
      <c r="G60" s="103">
        <f>G61</f>
        <v>110000</v>
      </c>
      <c r="H60" s="103">
        <f aca="true" t="shared" si="22" ref="H60:X60">H61</f>
        <v>110000</v>
      </c>
      <c r="I60" s="103">
        <f t="shared" si="22"/>
        <v>0</v>
      </c>
      <c r="J60" s="103">
        <f t="shared" si="22"/>
        <v>0</v>
      </c>
      <c r="K60" s="103">
        <f t="shared" si="22"/>
        <v>0</v>
      </c>
      <c r="L60" s="103">
        <f t="shared" si="22"/>
        <v>0</v>
      </c>
      <c r="M60" s="103">
        <f t="shared" si="22"/>
        <v>0</v>
      </c>
      <c r="N60" s="103">
        <f t="shared" si="22"/>
        <v>0</v>
      </c>
      <c r="O60" s="103">
        <f t="shared" si="22"/>
        <v>0</v>
      </c>
      <c r="P60" s="103">
        <f t="shared" si="22"/>
        <v>0</v>
      </c>
      <c r="Q60" s="103">
        <f t="shared" si="22"/>
        <v>40000</v>
      </c>
      <c r="R60" s="103">
        <f t="shared" si="22"/>
        <v>40000</v>
      </c>
      <c r="S60" s="103">
        <f t="shared" si="22"/>
        <v>0</v>
      </c>
      <c r="T60" s="103">
        <f t="shared" si="22"/>
        <v>0</v>
      </c>
      <c r="U60" s="103">
        <f t="shared" si="22"/>
        <v>10000</v>
      </c>
      <c r="V60" s="103">
        <f t="shared" si="22"/>
        <v>10000</v>
      </c>
      <c r="W60" s="103">
        <f t="shared" si="22"/>
        <v>0</v>
      </c>
      <c r="X60" s="103">
        <f t="shared" si="22"/>
        <v>0</v>
      </c>
      <c r="Y60" s="7"/>
    </row>
    <row r="61" spans="1:25" s="8" customFormat="1" ht="28.5" customHeight="1">
      <c r="A61" s="89" t="s">
        <v>41</v>
      </c>
      <c r="B61" s="90" t="s">
        <v>126</v>
      </c>
      <c r="C61" s="7"/>
      <c r="D61" s="7"/>
      <c r="E61" s="7"/>
      <c r="F61" s="106"/>
      <c r="G61" s="103">
        <f>G62</f>
        <v>110000</v>
      </c>
      <c r="H61" s="103">
        <f aca="true" t="shared" si="23" ref="H61:X61">H62</f>
        <v>110000</v>
      </c>
      <c r="I61" s="103">
        <f t="shared" si="23"/>
        <v>0</v>
      </c>
      <c r="J61" s="103">
        <f t="shared" si="23"/>
        <v>0</v>
      </c>
      <c r="K61" s="103">
        <f t="shared" si="23"/>
        <v>0</v>
      </c>
      <c r="L61" s="103">
        <f t="shared" si="23"/>
        <v>0</v>
      </c>
      <c r="M61" s="103">
        <f t="shared" si="23"/>
        <v>0</v>
      </c>
      <c r="N61" s="103">
        <f t="shared" si="23"/>
        <v>0</v>
      </c>
      <c r="O61" s="103">
        <f t="shared" si="23"/>
        <v>0</v>
      </c>
      <c r="P61" s="103">
        <f t="shared" si="23"/>
        <v>0</v>
      </c>
      <c r="Q61" s="103">
        <f t="shared" si="23"/>
        <v>40000</v>
      </c>
      <c r="R61" s="103">
        <f t="shared" si="23"/>
        <v>40000</v>
      </c>
      <c r="S61" s="103">
        <f t="shared" si="23"/>
        <v>0</v>
      </c>
      <c r="T61" s="103">
        <f t="shared" si="23"/>
        <v>0</v>
      </c>
      <c r="U61" s="103">
        <f t="shared" si="23"/>
        <v>10000</v>
      </c>
      <c r="V61" s="103">
        <f t="shared" si="23"/>
        <v>10000</v>
      </c>
      <c r="W61" s="103">
        <f t="shared" si="23"/>
        <v>0</v>
      </c>
      <c r="X61" s="103">
        <f t="shared" si="23"/>
        <v>0</v>
      </c>
      <c r="Y61" s="7"/>
    </row>
    <row r="62" spans="1:25" s="8" customFormat="1" ht="56.25">
      <c r="A62" s="43" t="s">
        <v>13</v>
      </c>
      <c r="B62" s="30" t="s">
        <v>515</v>
      </c>
      <c r="C62" s="7"/>
      <c r="D62" s="7"/>
      <c r="E62" s="7"/>
      <c r="F62" s="122"/>
      <c r="G62" s="130">
        <v>110000</v>
      </c>
      <c r="H62" s="130">
        <v>110000</v>
      </c>
      <c r="I62" s="72"/>
      <c r="J62" s="72"/>
      <c r="K62" s="72"/>
      <c r="L62" s="72"/>
      <c r="M62" s="72"/>
      <c r="N62" s="72"/>
      <c r="O62" s="72"/>
      <c r="P62" s="72"/>
      <c r="Q62" s="130">
        <v>40000</v>
      </c>
      <c r="R62" s="130">
        <v>40000</v>
      </c>
      <c r="S62" s="72"/>
      <c r="T62" s="72"/>
      <c r="U62" s="72">
        <v>10000</v>
      </c>
      <c r="V62" s="72">
        <v>10000</v>
      </c>
      <c r="W62" s="72"/>
      <c r="X62" s="72"/>
      <c r="Y62" s="7"/>
    </row>
    <row r="63" spans="1:25" s="8" customFormat="1" ht="24" customHeight="1">
      <c r="A63" s="89" t="s">
        <v>210</v>
      </c>
      <c r="B63" s="90" t="s">
        <v>211</v>
      </c>
      <c r="C63" s="7"/>
      <c r="D63" s="7"/>
      <c r="E63" s="7"/>
      <c r="F63" s="106"/>
      <c r="G63" s="103">
        <f aca="true" t="shared" si="24" ref="G63:X63">G64+G68+G77+G81</f>
        <v>3005750.5</v>
      </c>
      <c r="H63" s="103">
        <f t="shared" si="24"/>
        <v>2469164.5</v>
      </c>
      <c r="I63" s="103">
        <f t="shared" si="24"/>
        <v>650500</v>
      </c>
      <c r="J63" s="103">
        <f t="shared" si="24"/>
        <v>626500</v>
      </c>
      <c r="K63" s="103">
        <f t="shared" si="24"/>
        <v>322622.01369899994</v>
      </c>
      <c r="L63" s="103">
        <f t="shared" si="24"/>
        <v>322622.01369899994</v>
      </c>
      <c r="M63" s="103">
        <f t="shared" si="24"/>
        <v>650500</v>
      </c>
      <c r="N63" s="103">
        <f t="shared" si="24"/>
        <v>626500</v>
      </c>
      <c r="O63" s="103">
        <f t="shared" si="24"/>
        <v>900604</v>
      </c>
      <c r="P63" s="103">
        <f t="shared" si="24"/>
        <v>876604</v>
      </c>
      <c r="Q63" s="103">
        <f t="shared" si="24"/>
        <v>2648685.259811</v>
      </c>
      <c r="R63" s="103">
        <f t="shared" si="24"/>
        <v>2328685.259811</v>
      </c>
      <c r="S63" s="103">
        <f t="shared" si="24"/>
        <v>0</v>
      </c>
      <c r="T63" s="103">
        <f t="shared" si="24"/>
        <v>0</v>
      </c>
      <c r="U63" s="103">
        <f t="shared" si="24"/>
        <v>1005500</v>
      </c>
      <c r="V63" s="103">
        <f t="shared" si="24"/>
        <v>925500</v>
      </c>
      <c r="W63" s="103">
        <f t="shared" si="24"/>
        <v>0</v>
      </c>
      <c r="X63" s="103">
        <f t="shared" si="24"/>
        <v>0</v>
      </c>
      <c r="Y63" s="7"/>
    </row>
    <row r="64" spans="1:25" s="8" customFormat="1" ht="45" customHeight="1">
      <c r="A64" s="89" t="s">
        <v>41</v>
      </c>
      <c r="B64" s="90" t="s">
        <v>123</v>
      </c>
      <c r="C64" s="7"/>
      <c r="D64" s="7"/>
      <c r="E64" s="7"/>
      <c r="F64" s="106"/>
      <c r="G64" s="103">
        <f>SUM(G65:G67)</f>
        <v>389690</v>
      </c>
      <c r="H64" s="103">
        <f aca="true" t="shared" si="25" ref="H64:X64">SUM(H65:H67)</f>
        <v>173104</v>
      </c>
      <c r="I64" s="103">
        <f t="shared" si="25"/>
        <v>110000</v>
      </c>
      <c r="J64" s="103">
        <f t="shared" si="25"/>
        <v>110000</v>
      </c>
      <c r="K64" s="103">
        <f t="shared" si="25"/>
        <v>1779.848104</v>
      </c>
      <c r="L64" s="103">
        <f t="shared" si="25"/>
        <v>1779.848104</v>
      </c>
      <c r="M64" s="103">
        <f t="shared" si="25"/>
        <v>110000</v>
      </c>
      <c r="N64" s="103">
        <f t="shared" si="25"/>
        <v>110000</v>
      </c>
      <c r="O64" s="103">
        <f t="shared" si="25"/>
        <v>173104</v>
      </c>
      <c r="P64" s="103">
        <f t="shared" si="25"/>
        <v>173104</v>
      </c>
      <c r="Q64" s="103">
        <f t="shared" si="25"/>
        <v>135000</v>
      </c>
      <c r="R64" s="103">
        <f t="shared" si="25"/>
        <v>135000</v>
      </c>
      <c r="S64" s="103">
        <f t="shared" si="25"/>
        <v>0</v>
      </c>
      <c r="T64" s="103">
        <f t="shared" si="25"/>
        <v>0</v>
      </c>
      <c r="U64" s="103">
        <f t="shared" si="25"/>
        <v>0</v>
      </c>
      <c r="V64" s="103">
        <f t="shared" si="25"/>
        <v>0</v>
      </c>
      <c r="W64" s="103">
        <f t="shared" si="25"/>
        <v>0</v>
      </c>
      <c r="X64" s="103">
        <f t="shared" si="25"/>
        <v>0</v>
      </c>
      <c r="Y64" s="7"/>
    </row>
    <row r="65" spans="1:25" s="8" customFormat="1" ht="81.75" customHeight="1">
      <c r="A65" s="91">
        <v>1</v>
      </c>
      <c r="B65" s="92" t="s">
        <v>452</v>
      </c>
      <c r="C65" s="7"/>
      <c r="D65" s="7"/>
      <c r="E65" s="7"/>
      <c r="F65" s="104" t="s">
        <v>494</v>
      </c>
      <c r="G65" s="105">
        <v>80000</v>
      </c>
      <c r="H65" s="105">
        <v>80000</v>
      </c>
      <c r="I65" s="71">
        <v>35000</v>
      </c>
      <c r="J65" s="71">
        <v>35000</v>
      </c>
      <c r="K65" s="72">
        <v>1779.848104</v>
      </c>
      <c r="L65" s="72">
        <v>1779.848104</v>
      </c>
      <c r="M65" s="72">
        <v>35000</v>
      </c>
      <c r="N65" s="72">
        <v>35000</v>
      </c>
      <c r="O65" s="72">
        <v>80000</v>
      </c>
      <c r="P65" s="72">
        <v>80000</v>
      </c>
      <c r="Q65" s="105">
        <v>60000</v>
      </c>
      <c r="R65" s="105">
        <v>60000</v>
      </c>
      <c r="S65" s="72"/>
      <c r="T65" s="72"/>
      <c r="U65" s="72"/>
      <c r="V65" s="72"/>
      <c r="W65" s="72"/>
      <c r="X65" s="72"/>
      <c r="Y65" s="7"/>
    </row>
    <row r="66" spans="1:25" s="8" customFormat="1" ht="77.25" customHeight="1">
      <c r="A66" s="91">
        <v>2</v>
      </c>
      <c r="B66" s="92" t="s">
        <v>453</v>
      </c>
      <c r="C66" s="7"/>
      <c r="D66" s="7"/>
      <c r="E66" s="7"/>
      <c r="F66" s="104" t="s">
        <v>495</v>
      </c>
      <c r="G66" s="105">
        <v>178200</v>
      </c>
      <c r="H66" s="105">
        <f>18104+35000</f>
        <v>53104</v>
      </c>
      <c r="I66" s="71">
        <v>35000</v>
      </c>
      <c r="J66" s="71">
        <v>35000</v>
      </c>
      <c r="K66" s="72"/>
      <c r="L66" s="72"/>
      <c r="M66" s="71">
        <v>35000</v>
      </c>
      <c r="N66" s="71">
        <v>35000</v>
      </c>
      <c r="O66" s="72">
        <v>53104</v>
      </c>
      <c r="P66" s="72">
        <v>53104</v>
      </c>
      <c r="Q66" s="105">
        <v>35000</v>
      </c>
      <c r="R66" s="105">
        <v>35000</v>
      </c>
      <c r="S66" s="72"/>
      <c r="T66" s="72"/>
      <c r="U66" s="72"/>
      <c r="V66" s="72"/>
      <c r="W66" s="72"/>
      <c r="X66" s="72"/>
      <c r="Y66" s="7"/>
    </row>
    <row r="67" spans="1:25" s="8" customFormat="1" ht="72" customHeight="1">
      <c r="A67" s="91">
        <v>3</v>
      </c>
      <c r="B67" s="92" t="s">
        <v>454</v>
      </c>
      <c r="C67" s="7"/>
      <c r="D67" s="7"/>
      <c r="E67" s="7"/>
      <c r="F67" s="104" t="s">
        <v>496</v>
      </c>
      <c r="G67" s="105">
        <v>131490</v>
      </c>
      <c r="H67" s="105">
        <v>40000</v>
      </c>
      <c r="I67" s="71">
        <v>40000</v>
      </c>
      <c r="J67" s="71">
        <v>40000</v>
      </c>
      <c r="K67" s="72"/>
      <c r="L67" s="72"/>
      <c r="M67" s="71">
        <v>40000</v>
      </c>
      <c r="N67" s="71">
        <v>40000</v>
      </c>
      <c r="O67" s="72">
        <v>40000</v>
      </c>
      <c r="P67" s="72">
        <v>40000</v>
      </c>
      <c r="Q67" s="105">
        <v>40000</v>
      </c>
      <c r="R67" s="105">
        <v>40000</v>
      </c>
      <c r="S67" s="72"/>
      <c r="T67" s="72"/>
      <c r="U67" s="72"/>
      <c r="V67" s="72"/>
      <c r="W67" s="72"/>
      <c r="X67" s="72"/>
      <c r="Y67" s="7"/>
    </row>
    <row r="68" spans="1:25" s="8" customFormat="1" ht="37.5">
      <c r="A68" s="89" t="s">
        <v>43</v>
      </c>
      <c r="B68" s="90" t="s">
        <v>125</v>
      </c>
      <c r="C68" s="7"/>
      <c r="D68" s="7"/>
      <c r="E68" s="7"/>
      <c r="F68" s="106"/>
      <c r="G68" s="103">
        <f>SUM(G69:G76)</f>
        <v>2276060.5</v>
      </c>
      <c r="H68" s="103">
        <f aca="true" t="shared" si="26" ref="H68:X68">SUM(H69:H76)</f>
        <v>1956060.5</v>
      </c>
      <c r="I68" s="103">
        <f t="shared" si="26"/>
        <v>539500</v>
      </c>
      <c r="J68" s="103">
        <f t="shared" si="26"/>
        <v>515500</v>
      </c>
      <c r="K68" s="103">
        <f t="shared" si="26"/>
        <v>320842.16559499997</v>
      </c>
      <c r="L68" s="103">
        <f t="shared" si="26"/>
        <v>320842.16559499997</v>
      </c>
      <c r="M68" s="103">
        <f t="shared" si="26"/>
        <v>539500</v>
      </c>
      <c r="N68" s="103">
        <f t="shared" si="26"/>
        <v>515500</v>
      </c>
      <c r="O68" s="103">
        <f t="shared" si="26"/>
        <v>726500</v>
      </c>
      <c r="P68" s="103">
        <f t="shared" si="26"/>
        <v>702500</v>
      </c>
      <c r="Q68" s="103">
        <f t="shared" si="26"/>
        <v>2276060.5</v>
      </c>
      <c r="R68" s="103">
        <f t="shared" si="26"/>
        <v>1956060.5</v>
      </c>
      <c r="S68" s="103">
        <f t="shared" si="26"/>
        <v>0</v>
      </c>
      <c r="T68" s="103">
        <f t="shared" si="26"/>
        <v>0</v>
      </c>
      <c r="U68" s="103">
        <f t="shared" si="26"/>
        <v>925000</v>
      </c>
      <c r="V68" s="103">
        <f t="shared" si="26"/>
        <v>845000</v>
      </c>
      <c r="W68" s="103">
        <f t="shared" si="26"/>
        <v>0</v>
      </c>
      <c r="X68" s="103">
        <f t="shared" si="26"/>
        <v>0</v>
      </c>
      <c r="Y68" s="7"/>
    </row>
    <row r="69" spans="1:25" s="8" customFormat="1" ht="75">
      <c r="A69" s="91">
        <v>1</v>
      </c>
      <c r="B69" s="92" t="s">
        <v>455</v>
      </c>
      <c r="C69" s="7"/>
      <c r="D69" s="7"/>
      <c r="E69" s="7"/>
      <c r="F69" s="104" t="s">
        <v>497</v>
      </c>
      <c r="G69" s="105">
        <v>1300000</v>
      </c>
      <c r="H69" s="105">
        <v>980000</v>
      </c>
      <c r="I69" s="71">
        <v>324000</v>
      </c>
      <c r="J69" s="71">
        <v>300000</v>
      </c>
      <c r="K69" s="72">
        <v>244382.617873</v>
      </c>
      <c r="L69" s="72">
        <v>244382.617873</v>
      </c>
      <c r="M69" s="72">
        <v>324000</v>
      </c>
      <c r="N69" s="72">
        <v>300000</v>
      </c>
      <c r="O69" s="72">
        <v>474000</v>
      </c>
      <c r="P69" s="72">
        <v>450000</v>
      </c>
      <c r="Q69" s="105">
        <v>1300000</v>
      </c>
      <c r="R69" s="105">
        <v>980000</v>
      </c>
      <c r="S69" s="72"/>
      <c r="T69" s="72"/>
      <c r="U69" s="72">
        <v>410000</v>
      </c>
      <c r="V69" s="72">
        <v>330000</v>
      </c>
      <c r="W69" s="72"/>
      <c r="X69" s="72"/>
      <c r="Y69" s="7"/>
    </row>
    <row r="70" spans="1:25" s="8" customFormat="1" ht="51" customHeight="1">
      <c r="A70" s="91">
        <v>2</v>
      </c>
      <c r="B70" s="92" t="s">
        <v>456</v>
      </c>
      <c r="C70" s="7"/>
      <c r="D70" s="7"/>
      <c r="E70" s="7"/>
      <c r="F70" s="104" t="s">
        <v>498</v>
      </c>
      <c r="G70" s="105">
        <v>150000</v>
      </c>
      <c r="H70" s="105">
        <v>150000</v>
      </c>
      <c r="I70" s="71">
        <v>55000</v>
      </c>
      <c r="J70" s="71">
        <v>55000</v>
      </c>
      <c r="K70" s="72">
        <v>31408.747722</v>
      </c>
      <c r="L70" s="72">
        <v>31408.747722</v>
      </c>
      <c r="M70" s="71">
        <v>55000</v>
      </c>
      <c r="N70" s="71">
        <v>55000</v>
      </c>
      <c r="O70" s="72">
        <v>65000</v>
      </c>
      <c r="P70" s="72">
        <v>65000</v>
      </c>
      <c r="Q70" s="105">
        <v>150000</v>
      </c>
      <c r="R70" s="105">
        <v>150000</v>
      </c>
      <c r="S70" s="72"/>
      <c r="T70" s="72"/>
      <c r="U70" s="72">
        <v>80000</v>
      </c>
      <c r="V70" s="72">
        <v>80000</v>
      </c>
      <c r="W70" s="72"/>
      <c r="X70" s="72"/>
      <c r="Y70" s="7"/>
    </row>
    <row r="71" spans="1:25" s="8" customFormat="1" ht="56.25">
      <c r="A71" s="91">
        <v>3</v>
      </c>
      <c r="B71" s="92" t="s">
        <v>457</v>
      </c>
      <c r="C71" s="7"/>
      <c r="D71" s="7"/>
      <c r="E71" s="7"/>
      <c r="F71" s="104" t="s">
        <v>499</v>
      </c>
      <c r="G71" s="105">
        <v>260000</v>
      </c>
      <c r="H71" s="105">
        <v>260000</v>
      </c>
      <c r="I71" s="71">
        <v>50000</v>
      </c>
      <c r="J71" s="71">
        <v>50000</v>
      </c>
      <c r="K71" s="72"/>
      <c r="L71" s="72"/>
      <c r="M71" s="71">
        <v>50000</v>
      </c>
      <c r="N71" s="71">
        <v>50000</v>
      </c>
      <c r="O71" s="72">
        <v>65000</v>
      </c>
      <c r="P71" s="72">
        <v>65000</v>
      </c>
      <c r="Q71" s="105">
        <v>260000</v>
      </c>
      <c r="R71" s="105">
        <v>260000</v>
      </c>
      <c r="S71" s="72"/>
      <c r="T71" s="72"/>
      <c r="U71" s="72">
        <v>100000</v>
      </c>
      <c r="V71" s="72">
        <v>100000</v>
      </c>
      <c r="W71" s="72"/>
      <c r="X71" s="72"/>
      <c r="Y71" s="7"/>
    </row>
    <row r="72" spans="1:25" s="8" customFormat="1" ht="42.75" customHeight="1">
      <c r="A72" s="91">
        <v>4</v>
      </c>
      <c r="B72" s="92" t="s">
        <v>458</v>
      </c>
      <c r="C72" s="7"/>
      <c r="D72" s="7"/>
      <c r="E72" s="7"/>
      <c r="F72" s="104" t="s">
        <v>500</v>
      </c>
      <c r="G72" s="105">
        <v>103061</v>
      </c>
      <c r="H72" s="105">
        <v>103061</v>
      </c>
      <c r="I72" s="72">
        <v>25000</v>
      </c>
      <c r="J72" s="72">
        <v>25000</v>
      </c>
      <c r="K72" s="72">
        <v>16116.8</v>
      </c>
      <c r="L72" s="72">
        <v>16116.8</v>
      </c>
      <c r="M72" s="72">
        <v>25000</v>
      </c>
      <c r="N72" s="72">
        <v>25000</v>
      </c>
      <c r="O72" s="72">
        <v>28000</v>
      </c>
      <c r="P72" s="72">
        <v>28000</v>
      </c>
      <c r="Q72" s="105">
        <v>103061</v>
      </c>
      <c r="R72" s="105">
        <v>103061</v>
      </c>
      <c r="S72" s="72"/>
      <c r="T72" s="72"/>
      <c r="U72" s="72">
        <v>70000</v>
      </c>
      <c r="V72" s="72">
        <v>70000</v>
      </c>
      <c r="W72" s="72"/>
      <c r="X72" s="72"/>
      <c r="Y72" s="7"/>
    </row>
    <row r="73" spans="1:25" s="8" customFormat="1" ht="45" customHeight="1">
      <c r="A73" s="91">
        <v>5</v>
      </c>
      <c r="B73" s="92" t="s">
        <v>459</v>
      </c>
      <c r="C73" s="7"/>
      <c r="D73" s="7"/>
      <c r="E73" s="7"/>
      <c r="F73" s="104" t="s">
        <v>501</v>
      </c>
      <c r="G73" s="105">
        <v>120000</v>
      </c>
      <c r="H73" s="105">
        <v>120000</v>
      </c>
      <c r="I73" s="72">
        <v>25000</v>
      </c>
      <c r="J73" s="72">
        <v>25000</v>
      </c>
      <c r="K73" s="72">
        <v>634</v>
      </c>
      <c r="L73" s="72">
        <v>634</v>
      </c>
      <c r="M73" s="72">
        <v>25000</v>
      </c>
      <c r="N73" s="72">
        <v>25000</v>
      </c>
      <c r="O73" s="72">
        <v>27000</v>
      </c>
      <c r="P73" s="72">
        <v>27000</v>
      </c>
      <c r="Q73" s="105">
        <v>120000</v>
      </c>
      <c r="R73" s="105">
        <v>120000</v>
      </c>
      <c r="S73" s="72"/>
      <c r="T73" s="72"/>
      <c r="U73" s="72">
        <v>85000</v>
      </c>
      <c r="V73" s="72">
        <v>85000</v>
      </c>
      <c r="W73" s="72"/>
      <c r="X73" s="72"/>
      <c r="Y73" s="7"/>
    </row>
    <row r="74" spans="1:25" s="8" customFormat="1" ht="45" customHeight="1">
      <c r="A74" s="91">
        <v>6</v>
      </c>
      <c r="B74" s="92" t="s">
        <v>460</v>
      </c>
      <c r="C74" s="7"/>
      <c r="D74" s="7"/>
      <c r="E74" s="7"/>
      <c r="F74" s="104" t="s">
        <v>502</v>
      </c>
      <c r="G74" s="105">
        <v>80000</v>
      </c>
      <c r="H74" s="105">
        <v>80000</v>
      </c>
      <c r="I74" s="111">
        <v>20000</v>
      </c>
      <c r="J74" s="111">
        <v>20000</v>
      </c>
      <c r="K74" s="72">
        <v>15200</v>
      </c>
      <c r="L74" s="72">
        <v>15200</v>
      </c>
      <c r="M74" s="111">
        <v>20000</v>
      </c>
      <c r="N74" s="111">
        <v>20000</v>
      </c>
      <c r="O74" s="72">
        <v>21000</v>
      </c>
      <c r="P74" s="72">
        <v>21000</v>
      </c>
      <c r="Q74" s="105">
        <v>80000</v>
      </c>
      <c r="R74" s="105">
        <v>80000</v>
      </c>
      <c r="S74" s="72"/>
      <c r="T74" s="72"/>
      <c r="U74" s="72">
        <v>40000</v>
      </c>
      <c r="V74" s="72">
        <v>40000</v>
      </c>
      <c r="W74" s="72"/>
      <c r="X74" s="72"/>
      <c r="Y74" s="7"/>
    </row>
    <row r="75" spans="1:25" s="8" customFormat="1" ht="56.25">
      <c r="A75" s="91">
        <v>7</v>
      </c>
      <c r="B75" s="92" t="s">
        <v>461</v>
      </c>
      <c r="C75" s="7"/>
      <c r="D75" s="7"/>
      <c r="E75" s="7"/>
      <c r="F75" s="104" t="s">
        <v>503</v>
      </c>
      <c r="G75" s="105">
        <v>80000</v>
      </c>
      <c r="H75" s="105">
        <v>80000</v>
      </c>
      <c r="I75" s="111">
        <v>20000</v>
      </c>
      <c r="J75" s="111">
        <v>20000</v>
      </c>
      <c r="K75" s="72">
        <v>12100</v>
      </c>
      <c r="L75" s="72">
        <v>12100</v>
      </c>
      <c r="M75" s="111">
        <v>20000</v>
      </c>
      <c r="N75" s="111">
        <v>20000</v>
      </c>
      <c r="O75" s="72">
        <v>21000</v>
      </c>
      <c r="P75" s="72">
        <v>21000</v>
      </c>
      <c r="Q75" s="105">
        <v>80000</v>
      </c>
      <c r="R75" s="105">
        <v>80000</v>
      </c>
      <c r="S75" s="72"/>
      <c r="T75" s="72"/>
      <c r="U75" s="72">
        <v>40000</v>
      </c>
      <c r="V75" s="72">
        <v>40000</v>
      </c>
      <c r="W75" s="72"/>
      <c r="X75" s="72"/>
      <c r="Y75" s="7"/>
    </row>
    <row r="76" spans="1:25" s="8" customFormat="1" ht="37.5">
      <c r="A76" s="91">
        <v>8</v>
      </c>
      <c r="B76" s="92" t="s">
        <v>462</v>
      </c>
      <c r="C76" s="7"/>
      <c r="D76" s="7"/>
      <c r="E76" s="7"/>
      <c r="F76" s="104" t="s">
        <v>504</v>
      </c>
      <c r="G76" s="105">
        <v>182999.5</v>
      </c>
      <c r="H76" s="105">
        <v>182999.5</v>
      </c>
      <c r="I76" s="72">
        <v>20500</v>
      </c>
      <c r="J76" s="72">
        <v>20500</v>
      </c>
      <c r="K76" s="72">
        <v>1000</v>
      </c>
      <c r="L76" s="72">
        <v>1000</v>
      </c>
      <c r="M76" s="72">
        <v>20500</v>
      </c>
      <c r="N76" s="72">
        <v>20500</v>
      </c>
      <c r="O76" s="72">
        <v>25500</v>
      </c>
      <c r="P76" s="72">
        <v>25500</v>
      </c>
      <c r="Q76" s="105">
        <v>182999.5</v>
      </c>
      <c r="R76" s="105">
        <v>182999.5</v>
      </c>
      <c r="S76" s="72"/>
      <c r="T76" s="72"/>
      <c r="U76" s="72">
        <v>100000</v>
      </c>
      <c r="V76" s="72">
        <v>100000</v>
      </c>
      <c r="W76" s="72"/>
      <c r="X76" s="72"/>
      <c r="Y76" s="7"/>
    </row>
    <row r="77" spans="1:25" s="8" customFormat="1" ht="30" customHeight="1">
      <c r="A77" s="89" t="s">
        <v>24</v>
      </c>
      <c r="B77" s="90" t="s">
        <v>126</v>
      </c>
      <c r="C77" s="7"/>
      <c r="D77" s="7"/>
      <c r="E77" s="7"/>
      <c r="F77" s="106"/>
      <c r="G77" s="103">
        <f>SUM(G78:G80)</f>
        <v>250000</v>
      </c>
      <c r="H77" s="103">
        <f aca="true" t="shared" si="27" ref="H77:X77">SUM(H78:H80)</f>
        <v>250000</v>
      </c>
      <c r="I77" s="103">
        <f t="shared" si="27"/>
        <v>1000</v>
      </c>
      <c r="J77" s="103">
        <f t="shared" si="27"/>
        <v>1000</v>
      </c>
      <c r="K77" s="103">
        <f t="shared" si="27"/>
        <v>0</v>
      </c>
      <c r="L77" s="103">
        <f t="shared" si="27"/>
        <v>0</v>
      </c>
      <c r="M77" s="103">
        <f t="shared" si="27"/>
        <v>1000</v>
      </c>
      <c r="N77" s="103">
        <f t="shared" si="27"/>
        <v>1000</v>
      </c>
      <c r="O77" s="103">
        <f t="shared" si="27"/>
        <v>1000</v>
      </c>
      <c r="P77" s="103">
        <f t="shared" si="27"/>
        <v>1000</v>
      </c>
      <c r="Q77" s="103">
        <f t="shared" si="27"/>
        <v>195000</v>
      </c>
      <c r="R77" s="103">
        <f t="shared" si="27"/>
        <v>195000</v>
      </c>
      <c r="S77" s="103">
        <f t="shared" si="27"/>
        <v>0</v>
      </c>
      <c r="T77" s="103">
        <f t="shared" si="27"/>
        <v>0</v>
      </c>
      <c r="U77" s="103">
        <f t="shared" si="27"/>
        <v>80000</v>
      </c>
      <c r="V77" s="103">
        <f t="shared" si="27"/>
        <v>80000</v>
      </c>
      <c r="W77" s="103">
        <f t="shared" si="27"/>
        <v>0</v>
      </c>
      <c r="X77" s="103">
        <f t="shared" si="27"/>
        <v>0</v>
      </c>
      <c r="Y77" s="7"/>
    </row>
    <row r="78" spans="1:25" s="8" customFormat="1" ht="56.25">
      <c r="A78" s="91">
        <v>1</v>
      </c>
      <c r="B78" s="92" t="s">
        <v>463</v>
      </c>
      <c r="C78" s="7"/>
      <c r="D78" s="7"/>
      <c r="E78" s="7"/>
      <c r="F78" s="104"/>
      <c r="G78" s="105">
        <v>85000</v>
      </c>
      <c r="H78" s="105">
        <v>85000</v>
      </c>
      <c r="I78" s="71">
        <v>1000</v>
      </c>
      <c r="J78" s="71">
        <v>1000</v>
      </c>
      <c r="K78" s="72"/>
      <c r="L78" s="72"/>
      <c r="M78" s="71">
        <v>1000</v>
      </c>
      <c r="N78" s="71">
        <v>1000</v>
      </c>
      <c r="O78" s="71">
        <v>1000</v>
      </c>
      <c r="P78" s="71">
        <v>1000</v>
      </c>
      <c r="Q78" s="105">
        <v>85000</v>
      </c>
      <c r="R78" s="105">
        <v>85000</v>
      </c>
      <c r="S78" s="72"/>
      <c r="T78" s="72"/>
      <c r="U78" s="72">
        <v>40000</v>
      </c>
      <c r="V78" s="72">
        <v>40000</v>
      </c>
      <c r="W78" s="72"/>
      <c r="X78" s="72"/>
      <c r="Y78" s="7"/>
    </row>
    <row r="79" spans="1:25" s="8" customFormat="1" ht="56.25">
      <c r="A79" s="131">
        <v>2</v>
      </c>
      <c r="B79" s="30" t="s">
        <v>518</v>
      </c>
      <c r="C79" s="7"/>
      <c r="D79" s="7"/>
      <c r="E79" s="7"/>
      <c r="F79" s="122" t="s">
        <v>545</v>
      </c>
      <c r="G79" s="130">
        <v>85000</v>
      </c>
      <c r="H79" s="130">
        <v>85000</v>
      </c>
      <c r="I79" s="72"/>
      <c r="J79" s="72"/>
      <c r="K79" s="72"/>
      <c r="L79" s="72"/>
      <c r="M79" s="72"/>
      <c r="N79" s="72"/>
      <c r="O79" s="72"/>
      <c r="P79" s="72"/>
      <c r="Q79" s="130">
        <v>65000</v>
      </c>
      <c r="R79" s="130">
        <v>65000</v>
      </c>
      <c r="S79" s="72"/>
      <c r="T79" s="72"/>
      <c r="U79" s="72">
        <v>20000</v>
      </c>
      <c r="V79" s="72">
        <v>20000</v>
      </c>
      <c r="W79" s="72"/>
      <c r="X79" s="72"/>
      <c r="Y79" s="7"/>
    </row>
    <row r="80" spans="1:25" s="8" customFormat="1" ht="56.25">
      <c r="A80" s="91">
        <v>3</v>
      </c>
      <c r="B80" s="92" t="s">
        <v>517</v>
      </c>
      <c r="C80" s="7"/>
      <c r="D80" s="7"/>
      <c r="E80" s="7"/>
      <c r="F80" s="104"/>
      <c r="G80" s="105">
        <v>80000</v>
      </c>
      <c r="H80" s="105">
        <v>80000</v>
      </c>
      <c r="I80" s="71"/>
      <c r="J80" s="71"/>
      <c r="K80" s="72"/>
      <c r="L80" s="72"/>
      <c r="M80" s="72"/>
      <c r="N80" s="72"/>
      <c r="O80" s="71"/>
      <c r="P80" s="71"/>
      <c r="Q80" s="105">
        <v>45000</v>
      </c>
      <c r="R80" s="105">
        <v>45000</v>
      </c>
      <c r="S80" s="72"/>
      <c r="T80" s="72"/>
      <c r="U80" s="72">
        <v>20000</v>
      </c>
      <c r="V80" s="72">
        <v>20000</v>
      </c>
      <c r="W80" s="72"/>
      <c r="X80" s="72"/>
      <c r="Y80" s="7"/>
    </row>
    <row r="81" spans="1:25" s="21" customFormat="1" ht="26.25" customHeight="1">
      <c r="A81" s="89" t="s">
        <v>25</v>
      </c>
      <c r="B81" s="90" t="s">
        <v>61</v>
      </c>
      <c r="C81" s="23"/>
      <c r="D81" s="23"/>
      <c r="E81" s="23"/>
      <c r="F81" s="106"/>
      <c r="G81" s="103">
        <f aca="true" t="shared" si="28" ref="G81:X81">SUM(G82:G82)</f>
        <v>90000</v>
      </c>
      <c r="H81" s="103">
        <f t="shared" si="28"/>
        <v>90000</v>
      </c>
      <c r="I81" s="103">
        <f t="shared" si="28"/>
        <v>0</v>
      </c>
      <c r="J81" s="103">
        <f t="shared" si="28"/>
        <v>0</v>
      </c>
      <c r="K81" s="103">
        <f t="shared" si="28"/>
        <v>0</v>
      </c>
      <c r="L81" s="103">
        <f t="shared" si="28"/>
        <v>0</v>
      </c>
      <c r="M81" s="103">
        <f t="shared" si="28"/>
        <v>0</v>
      </c>
      <c r="N81" s="103">
        <f t="shared" si="28"/>
        <v>0</v>
      </c>
      <c r="O81" s="103">
        <f t="shared" si="28"/>
        <v>0</v>
      </c>
      <c r="P81" s="103">
        <f t="shared" si="28"/>
        <v>0</v>
      </c>
      <c r="Q81" s="103">
        <f t="shared" si="28"/>
        <v>42624.75981099997</v>
      </c>
      <c r="R81" s="103">
        <f t="shared" si="28"/>
        <v>42624.75981099997</v>
      </c>
      <c r="S81" s="103">
        <f t="shared" si="28"/>
        <v>0</v>
      </c>
      <c r="T81" s="103">
        <f t="shared" si="28"/>
        <v>0</v>
      </c>
      <c r="U81" s="103">
        <f t="shared" si="28"/>
        <v>500</v>
      </c>
      <c r="V81" s="103">
        <f t="shared" si="28"/>
        <v>500</v>
      </c>
      <c r="W81" s="103">
        <f t="shared" si="28"/>
        <v>0</v>
      </c>
      <c r="X81" s="103">
        <f t="shared" si="28"/>
        <v>0</v>
      </c>
      <c r="Y81" s="23"/>
    </row>
    <row r="82" spans="1:25" s="8" customFormat="1" ht="46.5" customHeight="1">
      <c r="A82" s="91">
        <v>1</v>
      </c>
      <c r="B82" s="92" t="s">
        <v>516</v>
      </c>
      <c r="C82" s="7"/>
      <c r="D82" s="7"/>
      <c r="E82" s="7"/>
      <c r="F82" s="104"/>
      <c r="G82" s="105">
        <v>90000</v>
      </c>
      <c r="H82" s="105">
        <v>90000</v>
      </c>
      <c r="I82" s="71"/>
      <c r="J82" s="71"/>
      <c r="K82" s="72"/>
      <c r="L82" s="72"/>
      <c r="M82" s="72"/>
      <c r="N82" s="72"/>
      <c r="O82" s="71"/>
      <c r="P82" s="71"/>
      <c r="Q82" s="105">
        <v>42624.75981099997</v>
      </c>
      <c r="R82" s="105">
        <v>42624.75981099997</v>
      </c>
      <c r="S82" s="72"/>
      <c r="T82" s="72"/>
      <c r="U82" s="72">
        <v>500</v>
      </c>
      <c r="V82" s="72">
        <v>500</v>
      </c>
      <c r="W82" s="72"/>
      <c r="X82" s="72"/>
      <c r="Y82" s="7"/>
    </row>
    <row r="83" spans="1:25" s="8" customFormat="1" ht="18.75">
      <c r="A83" s="89" t="s">
        <v>224</v>
      </c>
      <c r="B83" s="90" t="s">
        <v>225</v>
      </c>
      <c r="C83" s="7"/>
      <c r="D83" s="7"/>
      <c r="E83" s="7"/>
      <c r="F83" s="106"/>
      <c r="G83" s="103"/>
      <c r="H83" s="103"/>
      <c r="I83" s="71"/>
      <c r="J83" s="71"/>
      <c r="K83" s="72"/>
      <c r="L83" s="72"/>
      <c r="M83" s="72"/>
      <c r="N83" s="72"/>
      <c r="O83" s="72"/>
      <c r="P83" s="72"/>
      <c r="Q83" s="103"/>
      <c r="R83" s="103"/>
      <c r="S83" s="72"/>
      <c r="T83" s="72"/>
      <c r="U83" s="72"/>
      <c r="V83" s="72"/>
      <c r="W83" s="72"/>
      <c r="X83" s="72"/>
      <c r="Y83" s="7"/>
    </row>
    <row r="84" spans="1:25" s="8" customFormat="1" ht="18.75">
      <c r="A84" s="89" t="s">
        <v>226</v>
      </c>
      <c r="B84" s="90" t="s">
        <v>227</v>
      </c>
      <c r="C84" s="7"/>
      <c r="D84" s="7"/>
      <c r="E84" s="7"/>
      <c r="F84" s="104"/>
      <c r="G84" s="105"/>
      <c r="H84" s="105"/>
      <c r="I84" s="71"/>
      <c r="J84" s="71"/>
      <c r="K84" s="72"/>
      <c r="L84" s="72"/>
      <c r="M84" s="72"/>
      <c r="N84" s="72"/>
      <c r="O84" s="72"/>
      <c r="P84" s="72"/>
      <c r="Q84" s="105"/>
      <c r="R84" s="105"/>
      <c r="S84" s="72"/>
      <c r="T84" s="72"/>
      <c r="U84" s="72"/>
      <c r="V84" s="72"/>
      <c r="W84" s="72"/>
      <c r="X84" s="72"/>
      <c r="Y84" s="7"/>
    </row>
    <row r="85" spans="1:25" s="8" customFormat="1" ht="18.75">
      <c r="A85" s="89" t="s">
        <v>228</v>
      </c>
      <c r="B85" s="90" t="s">
        <v>229</v>
      </c>
      <c r="C85" s="7"/>
      <c r="D85" s="7"/>
      <c r="E85" s="7"/>
      <c r="F85" s="106"/>
      <c r="G85" s="103">
        <f aca="true" t="shared" si="29" ref="G85:V86">G86</f>
        <v>90000</v>
      </c>
      <c r="H85" s="103">
        <f t="shared" si="29"/>
        <v>90000</v>
      </c>
      <c r="I85" s="103">
        <f t="shared" si="29"/>
        <v>30000</v>
      </c>
      <c r="J85" s="103">
        <f t="shared" si="29"/>
        <v>30000</v>
      </c>
      <c r="K85" s="103">
        <f t="shared" si="29"/>
        <v>6758.614405</v>
      </c>
      <c r="L85" s="103">
        <f t="shared" si="29"/>
        <v>6758.614405</v>
      </c>
      <c r="M85" s="103">
        <f t="shared" si="29"/>
        <v>30000</v>
      </c>
      <c r="N85" s="103">
        <f t="shared" si="29"/>
        <v>30000</v>
      </c>
      <c r="O85" s="103">
        <f t="shared" si="29"/>
        <v>90000</v>
      </c>
      <c r="P85" s="103">
        <f t="shared" si="29"/>
        <v>90000</v>
      </c>
      <c r="Q85" s="103">
        <f t="shared" si="29"/>
        <v>50000</v>
      </c>
      <c r="R85" s="103">
        <f t="shared" si="29"/>
        <v>50000</v>
      </c>
      <c r="S85" s="103">
        <f t="shared" si="29"/>
        <v>0</v>
      </c>
      <c r="T85" s="103">
        <f t="shared" si="29"/>
        <v>0</v>
      </c>
      <c r="U85" s="103">
        <f t="shared" si="29"/>
        <v>0</v>
      </c>
      <c r="V85" s="103">
        <f t="shared" si="29"/>
        <v>0</v>
      </c>
      <c r="W85" s="103">
        <f aca="true" t="shared" si="30" ref="H85:X86">W86</f>
        <v>0</v>
      </c>
      <c r="X85" s="103">
        <f t="shared" si="30"/>
        <v>0</v>
      </c>
      <c r="Y85" s="7"/>
    </row>
    <row r="86" spans="1:25" s="8" customFormat="1" ht="39" customHeight="1">
      <c r="A86" s="89" t="s">
        <v>41</v>
      </c>
      <c r="B86" s="90" t="s">
        <v>123</v>
      </c>
      <c r="C86" s="7"/>
      <c r="D86" s="7"/>
      <c r="E86" s="7"/>
      <c r="F86" s="106"/>
      <c r="G86" s="103">
        <f t="shared" si="29"/>
        <v>90000</v>
      </c>
      <c r="H86" s="103">
        <f t="shared" si="30"/>
        <v>90000</v>
      </c>
      <c r="I86" s="103">
        <f t="shared" si="30"/>
        <v>30000</v>
      </c>
      <c r="J86" s="103">
        <f t="shared" si="30"/>
        <v>30000</v>
      </c>
      <c r="K86" s="103">
        <f t="shared" si="30"/>
        <v>6758.614405</v>
      </c>
      <c r="L86" s="103">
        <f t="shared" si="30"/>
        <v>6758.614405</v>
      </c>
      <c r="M86" s="103">
        <f t="shared" si="30"/>
        <v>30000</v>
      </c>
      <c r="N86" s="103">
        <f t="shared" si="30"/>
        <v>30000</v>
      </c>
      <c r="O86" s="103">
        <f t="shared" si="30"/>
        <v>90000</v>
      </c>
      <c r="P86" s="103">
        <f t="shared" si="30"/>
        <v>90000</v>
      </c>
      <c r="Q86" s="103">
        <f t="shared" si="30"/>
        <v>50000</v>
      </c>
      <c r="R86" s="103">
        <f t="shared" si="30"/>
        <v>50000</v>
      </c>
      <c r="S86" s="103">
        <f t="shared" si="30"/>
        <v>0</v>
      </c>
      <c r="T86" s="103">
        <f t="shared" si="30"/>
        <v>0</v>
      </c>
      <c r="U86" s="103">
        <f t="shared" si="30"/>
        <v>0</v>
      </c>
      <c r="V86" s="103">
        <f t="shared" si="30"/>
        <v>0</v>
      </c>
      <c r="W86" s="103">
        <f t="shared" si="30"/>
        <v>0</v>
      </c>
      <c r="X86" s="103">
        <f t="shared" si="30"/>
        <v>0</v>
      </c>
      <c r="Y86" s="7"/>
    </row>
    <row r="87" spans="1:25" s="8" customFormat="1" ht="108.75" customHeight="1">
      <c r="A87" s="91">
        <v>1</v>
      </c>
      <c r="B87" s="92" t="s">
        <v>464</v>
      </c>
      <c r="C87" s="7"/>
      <c r="D87" s="7"/>
      <c r="E87" s="7"/>
      <c r="F87" s="104" t="s">
        <v>505</v>
      </c>
      <c r="G87" s="105">
        <v>90000</v>
      </c>
      <c r="H87" s="105">
        <v>90000</v>
      </c>
      <c r="I87" s="71">
        <v>30000</v>
      </c>
      <c r="J87" s="71">
        <v>30000</v>
      </c>
      <c r="K87" s="72">
        <v>6758.614405</v>
      </c>
      <c r="L87" s="72">
        <v>6758.614405</v>
      </c>
      <c r="M87" s="71">
        <v>30000</v>
      </c>
      <c r="N87" s="71">
        <v>30000</v>
      </c>
      <c r="O87" s="72">
        <v>90000</v>
      </c>
      <c r="P87" s="72">
        <v>90000</v>
      </c>
      <c r="Q87" s="105">
        <v>50000</v>
      </c>
      <c r="R87" s="105">
        <v>50000</v>
      </c>
      <c r="S87" s="72"/>
      <c r="T87" s="72"/>
      <c r="U87" s="72"/>
      <c r="V87" s="72"/>
      <c r="W87" s="72"/>
      <c r="X87" s="72"/>
      <c r="Y87" s="7"/>
    </row>
    <row r="88" spans="1:25" s="8" customFormat="1" ht="18.75">
      <c r="A88" s="89" t="s">
        <v>231</v>
      </c>
      <c r="B88" s="90" t="s">
        <v>232</v>
      </c>
      <c r="C88" s="7"/>
      <c r="D88" s="7"/>
      <c r="E88" s="7"/>
      <c r="F88" s="106"/>
      <c r="G88" s="103"/>
      <c r="H88" s="103"/>
      <c r="I88" s="71"/>
      <c r="J88" s="71"/>
      <c r="K88" s="72"/>
      <c r="L88" s="72"/>
      <c r="M88" s="72"/>
      <c r="N88" s="72"/>
      <c r="O88" s="72"/>
      <c r="P88" s="72"/>
      <c r="Q88" s="103"/>
      <c r="R88" s="103"/>
      <c r="S88" s="72"/>
      <c r="T88" s="72"/>
      <c r="U88" s="72"/>
      <c r="V88" s="72"/>
      <c r="W88" s="72"/>
      <c r="X88" s="72"/>
      <c r="Y88" s="7"/>
    </row>
    <row r="89" spans="1:25" s="8" customFormat="1" ht="18.75">
      <c r="A89" s="89" t="s">
        <v>233</v>
      </c>
      <c r="B89" s="90" t="s">
        <v>234</v>
      </c>
      <c r="C89" s="7"/>
      <c r="D89" s="7"/>
      <c r="E89" s="7"/>
      <c r="F89" s="106"/>
      <c r="G89" s="103"/>
      <c r="H89" s="103"/>
      <c r="I89" s="71"/>
      <c r="J89" s="71"/>
      <c r="K89" s="72"/>
      <c r="L89" s="72"/>
      <c r="M89" s="72"/>
      <c r="N89" s="72"/>
      <c r="O89" s="72"/>
      <c r="P89" s="72"/>
      <c r="Q89" s="103"/>
      <c r="R89" s="103"/>
      <c r="S89" s="72"/>
      <c r="T89" s="72"/>
      <c r="U89" s="72"/>
      <c r="V89" s="72"/>
      <c r="W89" s="72"/>
      <c r="X89" s="72"/>
      <c r="Y89" s="7"/>
    </row>
    <row r="90" spans="1:25" s="8" customFormat="1" ht="18.75">
      <c r="A90" s="89" t="s">
        <v>237</v>
      </c>
      <c r="B90" s="90" t="s">
        <v>238</v>
      </c>
      <c r="C90" s="7"/>
      <c r="D90" s="7"/>
      <c r="E90" s="7"/>
      <c r="F90" s="104"/>
      <c r="G90" s="105"/>
      <c r="H90" s="105"/>
      <c r="I90" s="71"/>
      <c r="J90" s="71"/>
      <c r="K90" s="72"/>
      <c r="L90" s="72"/>
      <c r="M90" s="72"/>
      <c r="N90" s="72"/>
      <c r="O90" s="72"/>
      <c r="P90" s="72"/>
      <c r="Q90" s="105"/>
      <c r="R90" s="105"/>
      <c r="S90" s="72"/>
      <c r="T90" s="72"/>
      <c r="U90" s="72"/>
      <c r="V90" s="72"/>
      <c r="W90" s="72"/>
      <c r="X90" s="72"/>
      <c r="Y90" s="7"/>
    </row>
    <row r="91" spans="1:25" s="8" customFormat="1" ht="18.75">
      <c r="A91" s="89" t="s">
        <v>239</v>
      </c>
      <c r="B91" s="90" t="s">
        <v>240</v>
      </c>
      <c r="C91" s="7"/>
      <c r="D91" s="7"/>
      <c r="E91" s="7"/>
      <c r="F91" s="106"/>
      <c r="G91" s="103">
        <f>G92</f>
        <v>60000</v>
      </c>
      <c r="H91" s="103">
        <f aca="true" t="shared" si="31" ref="H91:X92">H92</f>
        <v>60000</v>
      </c>
      <c r="I91" s="103">
        <f t="shared" si="31"/>
        <v>10000</v>
      </c>
      <c r="J91" s="103">
        <f t="shared" si="31"/>
        <v>10000</v>
      </c>
      <c r="K91" s="103">
        <f t="shared" si="31"/>
        <v>0</v>
      </c>
      <c r="L91" s="103">
        <f t="shared" si="31"/>
        <v>0</v>
      </c>
      <c r="M91" s="103">
        <f t="shared" si="31"/>
        <v>10000</v>
      </c>
      <c r="N91" s="103">
        <f t="shared" si="31"/>
        <v>10000</v>
      </c>
      <c r="O91" s="103">
        <f t="shared" si="31"/>
        <v>10300</v>
      </c>
      <c r="P91" s="103">
        <f t="shared" si="31"/>
        <v>10300</v>
      </c>
      <c r="Q91" s="103">
        <f t="shared" si="31"/>
        <v>60000</v>
      </c>
      <c r="R91" s="103">
        <f t="shared" si="31"/>
        <v>60000</v>
      </c>
      <c r="S91" s="103">
        <f t="shared" si="31"/>
        <v>0</v>
      </c>
      <c r="T91" s="103">
        <f t="shared" si="31"/>
        <v>0</v>
      </c>
      <c r="U91" s="103">
        <f t="shared" si="31"/>
        <v>30000</v>
      </c>
      <c r="V91" s="103">
        <f t="shared" si="31"/>
        <v>30000</v>
      </c>
      <c r="W91" s="103">
        <f t="shared" si="31"/>
        <v>0</v>
      </c>
      <c r="X91" s="103">
        <f t="shared" si="31"/>
        <v>0</v>
      </c>
      <c r="Y91" s="7"/>
    </row>
    <row r="92" spans="1:25" s="8" customFormat="1" ht="37.5">
      <c r="A92" s="89" t="s">
        <v>41</v>
      </c>
      <c r="B92" s="90" t="s">
        <v>125</v>
      </c>
      <c r="C92" s="7"/>
      <c r="D92" s="7"/>
      <c r="E92" s="7"/>
      <c r="F92" s="106"/>
      <c r="G92" s="103">
        <f>G93</f>
        <v>60000</v>
      </c>
      <c r="H92" s="103">
        <f t="shared" si="31"/>
        <v>60000</v>
      </c>
      <c r="I92" s="103">
        <f t="shared" si="31"/>
        <v>10000</v>
      </c>
      <c r="J92" s="103">
        <f t="shared" si="31"/>
        <v>10000</v>
      </c>
      <c r="K92" s="103">
        <f t="shared" si="31"/>
        <v>0</v>
      </c>
      <c r="L92" s="103">
        <f t="shared" si="31"/>
        <v>0</v>
      </c>
      <c r="M92" s="103">
        <f t="shared" si="31"/>
        <v>10000</v>
      </c>
      <c r="N92" s="103">
        <f t="shared" si="31"/>
        <v>10000</v>
      </c>
      <c r="O92" s="103">
        <f t="shared" si="31"/>
        <v>10300</v>
      </c>
      <c r="P92" s="103">
        <f t="shared" si="31"/>
        <v>10300</v>
      </c>
      <c r="Q92" s="103">
        <f t="shared" si="31"/>
        <v>60000</v>
      </c>
      <c r="R92" s="103">
        <f t="shared" si="31"/>
        <v>60000</v>
      </c>
      <c r="S92" s="103">
        <f t="shared" si="31"/>
        <v>0</v>
      </c>
      <c r="T92" s="103">
        <f t="shared" si="31"/>
        <v>0</v>
      </c>
      <c r="U92" s="103">
        <f t="shared" si="31"/>
        <v>30000</v>
      </c>
      <c r="V92" s="103">
        <f t="shared" si="31"/>
        <v>30000</v>
      </c>
      <c r="W92" s="103">
        <f t="shared" si="31"/>
        <v>0</v>
      </c>
      <c r="X92" s="103">
        <f t="shared" si="31"/>
        <v>0</v>
      </c>
      <c r="Y92" s="7"/>
    </row>
    <row r="93" spans="1:25" s="8" customFormat="1" ht="75">
      <c r="A93" s="91">
        <v>1</v>
      </c>
      <c r="B93" s="92" t="s">
        <v>465</v>
      </c>
      <c r="C93" s="7"/>
      <c r="D93" s="7"/>
      <c r="E93" s="7"/>
      <c r="F93" s="104" t="s">
        <v>506</v>
      </c>
      <c r="G93" s="105">
        <v>60000</v>
      </c>
      <c r="H93" s="105">
        <v>60000</v>
      </c>
      <c r="I93" s="71">
        <v>10000</v>
      </c>
      <c r="J93" s="71">
        <v>10000</v>
      </c>
      <c r="K93" s="72"/>
      <c r="L93" s="72"/>
      <c r="M93" s="71">
        <v>10000</v>
      </c>
      <c r="N93" s="71">
        <v>10000</v>
      </c>
      <c r="O93" s="72">
        <v>10300</v>
      </c>
      <c r="P93" s="72">
        <v>10300</v>
      </c>
      <c r="Q93" s="105">
        <v>60000</v>
      </c>
      <c r="R93" s="105">
        <v>60000</v>
      </c>
      <c r="S93" s="72"/>
      <c r="T93" s="72"/>
      <c r="U93" s="72">
        <v>30000</v>
      </c>
      <c r="V93" s="72">
        <v>30000</v>
      </c>
      <c r="W93" s="72"/>
      <c r="X93" s="72"/>
      <c r="Y93" s="7"/>
    </row>
    <row r="94" spans="1:25" s="8" customFormat="1" ht="18.75">
      <c r="A94" s="89" t="s">
        <v>242</v>
      </c>
      <c r="B94" s="90" t="s">
        <v>243</v>
      </c>
      <c r="C94" s="7"/>
      <c r="D94" s="7"/>
      <c r="E94" s="7"/>
      <c r="F94" s="106"/>
      <c r="G94" s="103">
        <f aca="true" t="shared" si="32" ref="G94:V95">G95</f>
        <v>53202</v>
      </c>
      <c r="H94" s="103">
        <f t="shared" si="32"/>
        <v>44700</v>
      </c>
      <c r="I94" s="103">
        <f t="shared" si="32"/>
        <v>24700</v>
      </c>
      <c r="J94" s="103">
        <f t="shared" si="32"/>
        <v>24700</v>
      </c>
      <c r="K94" s="103">
        <f t="shared" si="32"/>
        <v>0</v>
      </c>
      <c r="L94" s="103">
        <f t="shared" si="32"/>
        <v>0</v>
      </c>
      <c r="M94" s="103">
        <f t="shared" si="32"/>
        <v>24700</v>
      </c>
      <c r="N94" s="103">
        <f t="shared" si="32"/>
        <v>24700</v>
      </c>
      <c r="O94" s="103">
        <f t="shared" si="32"/>
        <v>33202</v>
      </c>
      <c r="P94" s="103">
        <f t="shared" si="32"/>
        <v>24700</v>
      </c>
      <c r="Q94" s="103">
        <f t="shared" si="32"/>
        <v>52502</v>
      </c>
      <c r="R94" s="103">
        <f t="shared" si="32"/>
        <v>44700</v>
      </c>
      <c r="S94" s="103">
        <f t="shared" si="32"/>
        <v>0</v>
      </c>
      <c r="T94" s="103">
        <f t="shared" si="32"/>
        <v>0</v>
      </c>
      <c r="U94" s="103">
        <f t="shared" si="32"/>
        <v>20000</v>
      </c>
      <c r="V94" s="103">
        <f t="shared" si="32"/>
        <v>20000</v>
      </c>
      <c r="W94" s="103">
        <f aca="true" t="shared" si="33" ref="H94:X95">W95</f>
        <v>0</v>
      </c>
      <c r="X94" s="103">
        <f t="shared" si="33"/>
        <v>0</v>
      </c>
      <c r="Y94" s="7"/>
    </row>
    <row r="95" spans="1:25" s="8" customFormat="1" ht="37.5">
      <c r="A95" s="89" t="s">
        <v>41</v>
      </c>
      <c r="B95" s="90" t="s">
        <v>124</v>
      </c>
      <c r="C95" s="7"/>
      <c r="D95" s="7"/>
      <c r="E95" s="7"/>
      <c r="F95" s="106"/>
      <c r="G95" s="103">
        <f t="shared" si="32"/>
        <v>53202</v>
      </c>
      <c r="H95" s="103">
        <f t="shared" si="33"/>
        <v>44700</v>
      </c>
      <c r="I95" s="103">
        <f t="shared" si="33"/>
        <v>24700</v>
      </c>
      <c r="J95" s="103">
        <f t="shared" si="33"/>
        <v>24700</v>
      </c>
      <c r="K95" s="103">
        <f t="shared" si="33"/>
        <v>0</v>
      </c>
      <c r="L95" s="103">
        <f t="shared" si="33"/>
        <v>0</v>
      </c>
      <c r="M95" s="103">
        <f t="shared" si="33"/>
        <v>24700</v>
      </c>
      <c r="N95" s="103">
        <f t="shared" si="33"/>
        <v>24700</v>
      </c>
      <c r="O95" s="103">
        <f t="shared" si="33"/>
        <v>33202</v>
      </c>
      <c r="P95" s="103">
        <f t="shared" si="33"/>
        <v>24700</v>
      </c>
      <c r="Q95" s="103">
        <f t="shared" si="33"/>
        <v>52502</v>
      </c>
      <c r="R95" s="103">
        <f t="shared" si="33"/>
        <v>44700</v>
      </c>
      <c r="S95" s="103">
        <f t="shared" si="33"/>
        <v>0</v>
      </c>
      <c r="T95" s="103">
        <f t="shared" si="33"/>
        <v>0</v>
      </c>
      <c r="U95" s="103">
        <f t="shared" si="33"/>
        <v>20000</v>
      </c>
      <c r="V95" s="103">
        <f t="shared" si="33"/>
        <v>20000</v>
      </c>
      <c r="W95" s="103">
        <f t="shared" si="33"/>
        <v>0</v>
      </c>
      <c r="X95" s="103">
        <f t="shared" si="33"/>
        <v>0</v>
      </c>
      <c r="Y95" s="7"/>
    </row>
    <row r="96" spans="1:25" s="8" customFormat="1" ht="68.25" customHeight="1">
      <c r="A96" s="98" t="s">
        <v>13</v>
      </c>
      <c r="B96" s="99" t="s">
        <v>466</v>
      </c>
      <c r="C96" s="7"/>
      <c r="D96" s="7"/>
      <c r="E96" s="7"/>
      <c r="F96" s="104" t="s">
        <v>507</v>
      </c>
      <c r="G96" s="105">
        <v>53202</v>
      </c>
      <c r="H96" s="105">
        <v>44700</v>
      </c>
      <c r="I96" s="72">
        <v>24700</v>
      </c>
      <c r="J96" s="72">
        <v>24700</v>
      </c>
      <c r="K96" s="72"/>
      <c r="L96" s="72"/>
      <c r="M96" s="72">
        <v>24700</v>
      </c>
      <c r="N96" s="72">
        <v>24700</v>
      </c>
      <c r="O96" s="72">
        <f>P96+8502</f>
        <v>33202</v>
      </c>
      <c r="P96" s="72">
        <v>24700</v>
      </c>
      <c r="Q96" s="105">
        <v>52502</v>
      </c>
      <c r="R96" s="105">
        <v>44700</v>
      </c>
      <c r="S96" s="72"/>
      <c r="T96" s="72"/>
      <c r="U96" s="72">
        <v>20000</v>
      </c>
      <c r="V96" s="72">
        <v>20000</v>
      </c>
      <c r="W96" s="72"/>
      <c r="X96" s="72"/>
      <c r="Y96" s="7"/>
    </row>
    <row r="97" spans="1:25" s="8" customFormat="1" ht="18.75">
      <c r="A97" s="89" t="s">
        <v>245</v>
      </c>
      <c r="B97" s="90" t="s">
        <v>246</v>
      </c>
      <c r="C97" s="7"/>
      <c r="D97" s="7"/>
      <c r="E97" s="7"/>
      <c r="F97" s="106"/>
      <c r="G97" s="103">
        <f aca="true" t="shared" si="34" ref="G97:X97">G98</f>
        <v>871065</v>
      </c>
      <c r="H97" s="103">
        <f t="shared" si="34"/>
        <v>198118</v>
      </c>
      <c r="I97" s="103">
        <f t="shared" si="34"/>
        <v>45366</v>
      </c>
      <c r="J97" s="103">
        <f t="shared" si="34"/>
        <v>45366</v>
      </c>
      <c r="K97" s="103">
        <f t="shared" si="34"/>
        <v>16551.104703</v>
      </c>
      <c r="L97" s="103">
        <f t="shared" si="34"/>
        <v>16551.104703</v>
      </c>
      <c r="M97" s="103">
        <f t="shared" si="34"/>
        <v>45366</v>
      </c>
      <c r="N97" s="103">
        <f t="shared" si="34"/>
        <v>45366</v>
      </c>
      <c r="O97" s="103">
        <f t="shared" si="34"/>
        <v>822065</v>
      </c>
      <c r="P97" s="103">
        <f t="shared" si="34"/>
        <v>198118</v>
      </c>
      <c r="Q97" s="103">
        <f t="shared" si="34"/>
        <v>351829</v>
      </c>
      <c r="R97" s="103">
        <f t="shared" si="34"/>
        <v>109104</v>
      </c>
      <c r="S97" s="103">
        <f t="shared" si="34"/>
        <v>0</v>
      </c>
      <c r="T97" s="103">
        <f t="shared" si="34"/>
        <v>0</v>
      </c>
      <c r="U97" s="103">
        <f t="shared" si="34"/>
        <v>0</v>
      </c>
      <c r="V97" s="103">
        <f t="shared" si="34"/>
        <v>0</v>
      </c>
      <c r="W97" s="103">
        <f t="shared" si="34"/>
        <v>0</v>
      </c>
      <c r="X97" s="103">
        <f t="shared" si="34"/>
        <v>0</v>
      </c>
      <c r="Y97" s="7"/>
    </row>
    <row r="98" spans="1:25" s="8" customFormat="1" ht="37.5">
      <c r="A98" s="89" t="s">
        <v>41</v>
      </c>
      <c r="B98" s="90" t="s">
        <v>123</v>
      </c>
      <c r="C98" s="7"/>
      <c r="D98" s="7"/>
      <c r="E98" s="7"/>
      <c r="F98" s="106"/>
      <c r="G98" s="103">
        <f>SUM(G99:G100)</f>
        <v>871065</v>
      </c>
      <c r="H98" s="103">
        <f aca="true" t="shared" si="35" ref="H98:X98">SUM(H99:H100)</f>
        <v>198118</v>
      </c>
      <c r="I98" s="103">
        <f t="shared" si="35"/>
        <v>45366</v>
      </c>
      <c r="J98" s="103">
        <f t="shared" si="35"/>
        <v>45366</v>
      </c>
      <c r="K98" s="103">
        <f t="shared" si="35"/>
        <v>16551.104703</v>
      </c>
      <c r="L98" s="103">
        <f t="shared" si="35"/>
        <v>16551.104703</v>
      </c>
      <c r="M98" s="103">
        <f t="shared" si="35"/>
        <v>45366</v>
      </c>
      <c r="N98" s="103">
        <f t="shared" si="35"/>
        <v>45366</v>
      </c>
      <c r="O98" s="103">
        <f t="shared" si="35"/>
        <v>822065</v>
      </c>
      <c r="P98" s="103">
        <f t="shared" si="35"/>
        <v>198118</v>
      </c>
      <c r="Q98" s="103">
        <f t="shared" si="35"/>
        <v>351829</v>
      </c>
      <c r="R98" s="103">
        <f t="shared" si="35"/>
        <v>109104</v>
      </c>
      <c r="S98" s="103">
        <f t="shared" si="35"/>
        <v>0</v>
      </c>
      <c r="T98" s="103">
        <f t="shared" si="35"/>
        <v>0</v>
      </c>
      <c r="U98" s="103">
        <f t="shared" si="35"/>
        <v>0</v>
      </c>
      <c r="V98" s="103">
        <f t="shared" si="35"/>
        <v>0</v>
      </c>
      <c r="W98" s="103">
        <f t="shared" si="35"/>
        <v>0</v>
      </c>
      <c r="X98" s="103">
        <f t="shared" si="35"/>
        <v>0</v>
      </c>
      <c r="Y98" s="7"/>
    </row>
    <row r="99" spans="1:25" s="8" customFormat="1" ht="76.5" customHeight="1">
      <c r="A99" s="91">
        <v>1</v>
      </c>
      <c r="B99" s="92" t="s">
        <v>410</v>
      </c>
      <c r="C99" s="7"/>
      <c r="D99" s="7"/>
      <c r="E99" s="7"/>
      <c r="F99" s="104" t="s">
        <v>508</v>
      </c>
      <c r="G99" s="105">
        <v>139000</v>
      </c>
      <c r="H99" s="105">
        <v>90000</v>
      </c>
      <c r="I99" s="71">
        <v>15535</v>
      </c>
      <c r="J99" s="71">
        <v>15535</v>
      </c>
      <c r="K99" s="72">
        <v>4355.611127</v>
      </c>
      <c r="L99" s="72">
        <v>4355.611127</v>
      </c>
      <c r="M99" s="71">
        <v>15535</v>
      </c>
      <c r="N99" s="71">
        <v>15535</v>
      </c>
      <c r="O99" s="105">
        <v>90000</v>
      </c>
      <c r="P99" s="105">
        <v>90000</v>
      </c>
      <c r="Q99" s="105">
        <v>89000</v>
      </c>
      <c r="R99" s="105">
        <v>40000</v>
      </c>
      <c r="S99" s="72"/>
      <c r="T99" s="72"/>
      <c r="U99" s="72"/>
      <c r="V99" s="72"/>
      <c r="W99" s="72"/>
      <c r="X99" s="72"/>
      <c r="Y99" s="7"/>
    </row>
    <row r="100" spans="1:25" s="8" customFormat="1" ht="37.5">
      <c r="A100" s="91">
        <v>2</v>
      </c>
      <c r="B100" s="92" t="s">
        <v>467</v>
      </c>
      <c r="C100" s="7"/>
      <c r="D100" s="7"/>
      <c r="E100" s="7"/>
      <c r="F100" s="104" t="s">
        <v>509</v>
      </c>
      <c r="G100" s="105">
        <v>732065</v>
      </c>
      <c r="H100" s="105">
        <v>108118</v>
      </c>
      <c r="I100" s="71">
        <v>29831</v>
      </c>
      <c r="J100" s="71">
        <v>29831</v>
      </c>
      <c r="K100" s="72">
        <v>12195.493576</v>
      </c>
      <c r="L100" s="72">
        <v>12195.493576</v>
      </c>
      <c r="M100" s="71">
        <v>29831</v>
      </c>
      <c r="N100" s="71">
        <v>29831</v>
      </c>
      <c r="O100" s="105">
        <v>732065</v>
      </c>
      <c r="P100" s="105">
        <v>108118</v>
      </c>
      <c r="Q100" s="105">
        <v>262829</v>
      </c>
      <c r="R100" s="105">
        <v>69104</v>
      </c>
      <c r="S100" s="72"/>
      <c r="T100" s="72"/>
      <c r="U100" s="72"/>
      <c r="V100" s="72"/>
      <c r="W100" s="72"/>
      <c r="X100" s="72"/>
      <c r="Y100" s="7"/>
    </row>
    <row r="101" spans="1:25" s="8" customFormat="1" ht="56.25">
      <c r="A101" s="89" t="s">
        <v>251</v>
      </c>
      <c r="B101" s="90" t="s">
        <v>252</v>
      </c>
      <c r="C101" s="7"/>
      <c r="D101" s="7"/>
      <c r="E101" s="7"/>
      <c r="F101" s="106"/>
      <c r="G101" s="103"/>
      <c r="H101" s="103"/>
      <c r="I101" s="103"/>
      <c r="J101" s="103"/>
      <c r="K101" s="72"/>
      <c r="L101" s="72"/>
      <c r="M101" s="72"/>
      <c r="N101" s="72"/>
      <c r="O101" s="72"/>
      <c r="P101" s="72"/>
      <c r="Q101" s="103"/>
      <c r="R101" s="103"/>
      <c r="S101" s="72"/>
      <c r="T101" s="72"/>
      <c r="U101" s="72"/>
      <c r="V101" s="72"/>
      <c r="W101" s="72"/>
      <c r="X101" s="72"/>
      <c r="Y101" s="7"/>
    </row>
    <row r="102" spans="1:25" s="8" customFormat="1" ht="37.5">
      <c r="A102" s="87" t="s">
        <v>468</v>
      </c>
      <c r="B102" s="88" t="s">
        <v>469</v>
      </c>
      <c r="C102" s="7"/>
      <c r="D102" s="7"/>
      <c r="E102" s="7"/>
      <c r="F102" s="106"/>
      <c r="G102" s="103">
        <f>G103+G106</f>
        <v>280500</v>
      </c>
      <c r="H102" s="103">
        <f aca="true" t="shared" si="36" ref="H102:X102">H103+H106</f>
        <v>280500</v>
      </c>
      <c r="I102" s="103">
        <f t="shared" si="36"/>
        <v>36000</v>
      </c>
      <c r="J102" s="103">
        <f t="shared" si="36"/>
        <v>36000</v>
      </c>
      <c r="K102" s="103">
        <f t="shared" si="36"/>
        <v>25000</v>
      </c>
      <c r="L102" s="103">
        <f t="shared" si="36"/>
        <v>25000</v>
      </c>
      <c r="M102" s="103">
        <f t="shared" si="36"/>
        <v>36000</v>
      </c>
      <c r="N102" s="103">
        <f t="shared" si="36"/>
        <v>36000</v>
      </c>
      <c r="O102" s="103">
        <f t="shared" si="36"/>
        <v>76000</v>
      </c>
      <c r="P102" s="103">
        <f t="shared" si="36"/>
        <v>76000</v>
      </c>
      <c r="Q102" s="103">
        <f t="shared" si="36"/>
        <v>290000</v>
      </c>
      <c r="R102" s="103">
        <f t="shared" si="36"/>
        <v>290000</v>
      </c>
      <c r="S102" s="103">
        <f t="shared" si="36"/>
        <v>0</v>
      </c>
      <c r="T102" s="103">
        <f t="shared" si="36"/>
        <v>0</v>
      </c>
      <c r="U102" s="103">
        <f t="shared" si="36"/>
        <v>140000</v>
      </c>
      <c r="V102" s="103">
        <f t="shared" si="36"/>
        <v>140000</v>
      </c>
      <c r="W102" s="103">
        <f t="shared" si="36"/>
        <v>0</v>
      </c>
      <c r="X102" s="103">
        <f t="shared" si="36"/>
        <v>0</v>
      </c>
      <c r="Y102" s="7"/>
    </row>
    <row r="103" spans="1:25" s="8" customFormat="1" ht="37.5">
      <c r="A103" s="89" t="s">
        <v>41</v>
      </c>
      <c r="B103" s="90" t="s">
        <v>125</v>
      </c>
      <c r="C103" s="7"/>
      <c r="D103" s="7"/>
      <c r="E103" s="7"/>
      <c r="F103" s="106"/>
      <c r="G103" s="103">
        <f>G104+G105</f>
        <v>190500</v>
      </c>
      <c r="H103" s="103">
        <f aca="true" t="shared" si="37" ref="H103:X103">H104+H105</f>
        <v>190500</v>
      </c>
      <c r="I103" s="103">
        <f t="shared" si="37"/>
        <v>35000</v>
      </c>
      <c r="J103" s="103">
        <f t="shared" si="37"/>
        <v>35000</v>
      </c>
      <c r="K103" s="103">
        <f t="shared" si="37"/>
        <v>25000</v>
      </c>
      <c r="L103" s="103">
        <f t="shared" si="37"/>
        <v>25000</v>
      </c>
      <c r="M103" s="103">
        <f t="shared" si="37"/>
        <v>35000</v>
      </c>
      <c r="N103" s="103">
        <f t="shared" si="37"/>
        <v>35000</v>
      </c>
      <c r="O103" s="103">
        <f t="shared" si="37"/>
        <v>75000</v>
      </c>
      <c r="P103" s="103">
        <f t="shared" si="37"/>
        <v>75000</v>
      </c>
      <c r="Q103" s="103">
        <f t="shared" si="37"/>
        <v>200000</v>
      </c>
      <c r="R103" s="103">
        <f t="shared" si="37"/>
        <v>200000</v>
      </c>
      <c r="S103" s="103">
        <f t="shared" si="37"/>
        <v>0</v>
      </c>
      <c r="T103" s="103">
        <f t="shared" si="37"/>
        <v>0</v>
      </c>
      <c r="U103" s="103">
        <f t="shared" si="37"/>
        <v>90000</v>
      </c>
      <c r="V103" s="103">
        <f t="shared" si="37"/>
        <v>90000</v>
      </c>
      <c r="W103" s="103">
        <f t="shared" si="37"/>
        <v>0</v>
      </c>
      <c r="X103" s="103">
        <f t="shared" si="37"/>
        <v>0</v>
      </c>
      <c r="Y103" s="7"/>
    </row>
    <row r="104" spans="1:25" s="8" customFormat="1" ht="37.5">
      <c r="A104" s="93">
        <v>1</v>
      </c>
      <c r="B104" s="94" t="s">
        <v>470</v>
      </c>
      <c r="C104" s="7"/>
      <c r="D104" s="7"/>
      <c r="E104" s="7"/>
      <c r="F104" s="104" t="s">
        <v>510</v>
      </c>
      <c r="G104" s="105">
        <v>76500</v>
      </c>
      <c r="H104" s="105">
        <v>76500</v>
      </c>
      <c r="I104" s="72">
        <v>10000</v>
      </c>
      <c r="J104" s="72">
        <v>10000</v>
      </c>
      <c r="K104" s="72"/>
      <c r="L104" s="72"/>
      <c r="M104" s="72">
        <v>10000</v>
      </c>
      <c r="N104" s="72">
        <v>10000</v>
      </c>
      <c r="O104" s="72">
        <v>30000</v>
      </c>
      <c r="P104" s="72">
        <v>30000</v>
      </c>
      <c r="Q104" s="105">
        <v>80000</v>
      </c>
      <c r="R104" s="105">
        <v>80000</v>
      </c>
      <c r="S104" s="72"/>
      <c r="T104" s="72"/>
      <c r="U104" s="72">
        <v>40000</v>
      </c>
      <c r="V104" s="72">
        <v>40000</v>
      </c>
      <c r="W104" s="72"/>
      <c r="X104" s="72"/>
      <c r="Y104" s="7"/>
    </row>
    <row r="105" spans="1:25" s="8" customFormat="1" ht="37.5">
      <c r="A105" s="93">
        <v>2</v>
      </c>
      <c r="B105" s="94" t="s">
        <v>471</v>
      </c>
      <c r="C105" s="7"/>
      <c r="D105" s="7"/>
      <c r="E105" s="7"/>
      <c r="F105" s="104" t="s">
        <v>511</v>
      </c>
      <c r="G105" s="105">
        <v>114000</v>
      </c>
      <c r="H105" s="105">
        <v>114000</v>
      </c>
      <c r="I105" s="72">
        <v>25000</v>
      </c>
      <c r="J105" s="72">
        <v>25000</v>
      </c>
      <c r="K105" s="72">
        <v>25000</v>
      </c>
      <c r="L105" s="72">
        <v>25000</v>
      </c>
      <c r="M105" s="72">
        <v>25000</v>
      </c>
      <c r="N105" s="72">
        <v>25000</v>
      </c>
      <c r="O105" s="72">
        <v>45000</v>
      </c>
      <c r="P105" s="72">
        <v>45000</v>
      </c>
      <c r="Q105" s="105">
        <v>120000</v>
      </c>
      <c r="R105" s="105">
        <v>120000</v>
      </c>
      <c r="S105" s="72"/>
      <c r="T105" s="72"/>
      <c r="U105" s="72">
        <v>50000</v>
      </c>
      <c r="V105" s="72">
        <v>50000</v>
      </c>
      <c r="W105" s="72"/>
      <c r="X105" s="72"/>
      <c r="Y105" s="7"/>
    </row>
    <row r="106" spans="1:25" s="8" customFormat="1" ht="18.75">
      <c r="A106" s="89" t="s">
        <v>43</v>
      </c>
      <c r="B106" s="90" t="s">
        <v>126</v>
      </c>
      <c r="C106" s="7"/>
      <c r="D106" s="7"/>
      <c r="E106" s="7"/>
      <c r="F106" s="106"/>
      <c r="G106" s="103">
        <f>G107</f>
        <v>90000</v>
      </c>
      <c r="H106" s="103">
        <f aca="true" t="shared" si="38" ref="H106:X106">H107</f>
        <v>90000</v>
      </c>
      <c r="I106" s="103">
        <f t="shared" si="38"/>
        <v>1000</v>
      </c>
      <c r="J106" s="103">
        <f t="shared" si="38"/>
        <v>1000</v>
      </c>
      <c r="K106" s="103">
        <f t="shared" si="38"/>
        <v>0</v>
      </c>
      <c r="L106" s="103">
        <f t="shared" si="38"/>
        <v>0</v>
      </c>
      <c r="M106" s="103">
        <f t="shared" si="38"/>
        <v>1000</v>
      </c>
      <c r="N106" s="103">
        <f t="shared" si="38"/>
        <v>1000</v>
      </c>
      <c r="O106" s="103">
        <f t="shared" si="38"/>
        <v>1000</v>
      </c>
      <c r="P106" s="103">
        <f t="shared" si="38"/>
        <v>1000</v>
      </c>
      <c r="Q106" s="103">
        <f t="shared" si="38"/>
        <v>90000</v>
      </c>
      <c r="R106" s="103">
        <f t="shared" si="38"/>
        <v>90000</v>
      </c>
      <c r="S106" s="103">
        <f t="shared" si="38"/>
        <v>0</v>
      </c>
      <c r="T106" s="103">
        <f t="shared" si="38"/>
        <v>0</v>
      </c>
      <c r="U106" s="103">
        <f t="shared" si="38"/>
        <v>50000</v>
      </c>
      <c r="V106" s="103">
        <f t="shared" si="38"/>
        <v>50000</v>
      </c>
      <c r="W106" s="103">
        <f t="shared" si="38"/>
        <v>0</v>
      </c>
      <c r="X106" s="103">
        <f t="shared" si="38"/>
        <v>0</v>
      </c>
      <c r="Y106" s="7"/>
    </row>
    <row r="107" spans="1:25" s="8" customFormat="1" ht="26.25" customHeight="1">
      <c r="A107" s="93">
        <v>1</v>
      </c>
      <c r="B107" s="94" t="s">
        <v>472</v>
      </c>
      <c r="C107" s="7"/>
      <c r="D107" s="7"/>
      <c r="E107" s="7"/>
      <c r="F107" s="104"/>
      <c r="G107" s="105">
        <v>90000</v>
      </c>
      <c r="H107" s="105">
        <v>90000</v>
      </c>
      <c r="I107" s="71">
        <v>1000</v>
      </c>
      <c r="J107" s="71">
        <v>1000</v>
      </c>
      <c r="K107" s="72"/>
      <c r="L107" s="72"/>
      <c r="M107" s="71">
        <v>1000</v>
      </c>
      <c r="N107" s="71">
        <v>1000</v>
      </c>
      <c r="O107" s="71">
        <v>1000</v>
      </c>
      <c r="P107" s="71">
        <v>1000</v>
      </c>
      <c r="Q107" s="105">
        <v>90000</v>
      </c>
      <c r="R107" s="105">
        <v>90000</v>
      </c>
      <c r="S107" s="72"/>
      <c r="T107" s="72"/>
      <c r="U107" s="72">
        <v>50000</v>
      </c>
      <c r="V107" s="72">
        <v>50000</v>
      </c>
      <c r="W107" s="72"/>
      <c r="X107" s="72"/>
      <c r="Y107" s="7"/>
    </row>
    <row r="108" spans="1:25" s="8" customFormat="1" ht="32.25" customHeight="1">
      <c r="A108" s="95" t="s">
        <v>473</v>
      </c>
      <c r="B108" s="100" t="s">
        <v>474</v>
      </c>
      <c r="C108" s="7"/>
      <c r="D108" s="7"/>
      <c r="E108" s="7"/>
      <c r="F108" s="107"/>
      <c r="G108" s="108"/>
      <c r="H108" s="108"/>
      <c r="I108" s="71"/>
      <c r="J108" s="71"/>
      <c r="K108" s="72"/>
      <c r="L108" s="72"/>
      <c r="M108" s="72"/>
      <c r="N108" s="72"/>
      <c r="O108" s="72"/>
      <c r="P108" s="72"/>
      <c r="Q108" s="108"/>
      <c r="R108" s="108"/>
      <c r="S108" s="72"/>
      <c r="T108" s="72"/>
      <c r="U108" s="72"/>
      <c r="V108" s="72"/>
      <c r="W108" s="72"/>
      <c r="X108" s="72"/>
      <c r="Y108" s="7"/>
    </row>
    <row r="109" spans="1:25" s="8" customFormat="1" ht="71.25" customHeight="1">
      <c r="A109" s="95" t="s">
        <v>475</v>
      </c>
      <c r="B109" s="100" t="s">
        <v>476</v>
      </c>
      <c r="C109" s="7"/>
      <c r="D109" s="7"/>
      <c r="E109" s="7"/>
      <c r="F109" s="109"/>
      <c r="G109" s="103">
        <f>SUM(G110:G112)</f>
        <v>0</v>
      </c>
      <c r="H109" s="103">
        <f aca="true" t="shared" si="39" ref="H109:X109">SUM(H110:H112)</f>
        <v>0</v>
      </c>
      <c r="I109" s="103">
        <f t="shared" si="39"/>
        <v>0</v>
      </c>
      <c r="J109" s="103">
        <f t="shared" si="39"/>
        <v>0</v>
      </c>
      <c r="K109" s="103">
        <f t="shared" si="39"/>
        <v>0</v>
      </c>
      <c r="L109" s="103">
        <f t="shared" si="39"/>
        <v>0</v>
      </c>
      <c r="M109" s="103">
        <f t="shared" si="39"/>
        <v>0</v>
      </c>
      <c r="N109" s="103">
        <f t="shared" si="39"/>
        <v>0</v>
      </c>
      <c r="O109" s="103">
        <f t="shared" si="39"/>
        <v>575000</v>
      </c>
      <c r="P109" s="103">
        <f t="shared" si="39"/>
        <v>575000</v>
      </c>
      <c r="Q109" s="103">
        <f t="shared" si="39"/>
        <v>1584000</v>
      </c>
      <c r="R109" s="103">
        <f t="shared" si="39"/>
        <v>1584000</v>
      </c>
      <c r="S109" s="103">
        <f t="shared" si="39"/>
        <v>0</v>
      </c>
      <c r="T109" s="103">
        <f t="shared" si="39"/>
        <v>0</v>
      </c>
      <c r="U109" s="103">
        <f t="shared" si="39"/>
        <v>451000</v>
      </c>
      <c r="V109" s="103">
        <f t="shared" si="39"/>
        <v>451000</v>
      </c>
      <c r="W109" s="103">
        <f t="shared" si="39"/>
        <v>0</v>
      </c>
      <c r="X109" s="103">
        <f t="shared" si="39"/>
        <v>0</v>
      </c>
      <c r="Y109" s="7"/>
    </row>
    <row r="110" spans="1:25" s="8" customFormat="1" ht="46.5" customHeight="1">
      <c r="A110" s="93">
        <v>1</v>
      </c>
      <c r="B110" s="94" t="s">
        <v>519</v>
      </c>
      <c r="C110" s="7"/>
      <c r="D110" s="7"/>
      <c r="E110" s="7"/>
      <c r="F110" s="7"/>
      <c r="G110" s="72"/>
      <c r="H110" s="72"/>
      <c r="I110" s="72"/>
      <c r="J110" s="72"/>
      <c r="K110" s="72"/>
      <c r="L110" s="72"/>
      <c r="M110" s="72"/>
      <c r="N110" s="72"/>
      <c r="O110" s="72">
        <v>225000</v>
      </c>
      <c r="P110" s="72">
        <v>225000</v>
      </c>
      <c r="Q110" s="72">
        <v>226000</v>
      </c>
      <c r="R110" s="72">
        <v>226000</v>
      </c>
      <c r="S110" s="72"/>
      <c r="T110" s="72"/>
      <c r="U110" s="72">
        <v>1000</v>
      </c>
      <c r="V110" s="72">
        <v>1000</v>
      </c>
      <c r="W110" s="72"/>
      <c r="X110" s="72"/>
      <c r="Y110" s="7"/>
    </row>
    <row r="111" spans="1:25" s="8" customFormat="1" ht="75">
      <c r="A111" s="93">
        <v>2</v>
      </c>
      <c r="B111" s="94" t="s">
        <v>521</v>
      </c>
      <c r="C111" s="7"/>
      <c r="D111" s="7"/>
      <c r="E111" s="7"/>
      <c r="F111" s="7"/>
      <c r="G111" s="72"/>
      <c r="H111" s="72"/>
      <c r="I111" s="72"/>
      <c r="J111" s="72"/>
      <c r="K111" s="72"/>
      <c r="L111" s="72"/>
      <c r="M111" s="72"/>
      <c r="N111" s="72"/>
      <c r="O111" s="72">
        <v>150000</v>
      </c>
      <c r="P111" s="72">
        <v>150000</v>
      </c>
      <c r="Q111" s="72">
        <v>432000</v>
      </c>
      <c r="R111" s="72">
        <v>432000</v>
      </c>
      <c r="S111" s="72"/>
      <c r="T111" s="72"/>
      <c r="U111" s="72">
        <v>150000</v>
      </c>
      <c r="V111" s="72">
        <v>150000</v>
      </c>
      <c r="W111" s="72"/>
      <c r="X111" s="72"/>
      <c r="Y111" s="7"/>
    </row>
    <row r="112" spans="1:25" s="8" customFormat="1" ht="56.25">
      <c r="A112" s="93">
        <v>3</v>
      </c>
      <c r="B112" s="94" t="s">
        <v>520</v>
      </c>
      <c r="C112" s="7"/>
      <c r="D112" s="7"/>
      <c r="E112" s="7"/>
      <c r="F112" s="7"/>
      <c r="G112" s="72"/>
      <c r="H112" s="72"/>
      <c r="I112" s="72"/>
      <c r="J112" s="72"/>
      <c r="K112" s="72"/>
      <c r="L112" s="72"/>
      <c r="M112" s="72"/>
      <c r="N112" s="72"/>
      <c r="O112" s="72">
        <v>200000</v>
      </c>
      <c r="P112" s="72">
        <v>200000</v>
      </c>
      <c r="Q112" s="72">
        <v>926000</v>
      </c>
      <c r="R112" s="72">
        <v>926000</v>
      </c>
      <c r="S112" s="72"/>
      <c r="T112" s="72"/>
      <c r="U112" s="72">
        <v>300000</v>
      </c>
      <c r="V112" s="72">
        <v>300000</v>
      </c>
      <c r="W112" s="72"/>
      <c r="X112" s="72"/>
      <c r="Y112" s="7"/>
    </row>
    <row r="113" spans="1:25" ht="18.75">
      <c r="A113" s="20"/>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8.75">
      <c r="A114" s="20"/>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18.75">
      <c r="A115" s="20"/>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ht="18.75">
      <c r="A116" s="20"/>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18.75">
      <c r="A117" s="20"/>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ht="18.75">
      <c r="A118" s="20"/>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ht="18.75">
      <c r="A119" s="20"/>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18.75">
      <c r="A120" s="20"/>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ht="18.75">
      <c r="A121" s="20"/>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ht="18.75">
      <c r="A122" s="20"/>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ht="18.75">
      <c r="A123" s="20"/>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ht="18.75">
      <c r="A124" s="20"/>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ht="18.75">
      <c r="A125" s="20"/>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ht="18.75">
      <c r="A126" s="20"/>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ht="18.75">
      <c r="A127" s="20"/>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18.75">
      <c r="A128" s="20"/>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8.75">
      <c r="A129" s="20"/>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ht="18.75">
      <c r="A130" s="20"/>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8.75">
      <c r="A131" s="20"/>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ht="18.75">
      <c r="A132" s="20"/>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8.75">
      <c r="A133" s="20"/>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18.75">
      <c r="A134" s="20"/>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18.75">
      <c r="A135" s="20"/>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ht="18.75">
      <c r="A136" s="20"/>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ht="18.75">
      <c r="A137" s="20"/>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8.75">
      <c r="A138" s="20"/>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18.75">
      <c r="A139" s="20"/>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18.75">
      <c r="A140" s="20"/>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18.75">
      <c r="A141" s="20"/>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ht="18.75">
      <c r="A142" s="20"/>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ht="18.75">
      <c r="A143" s="20"/>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ht="18.75">
      <c r="A144" s="20"/>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18.75">
      <c r="A145" s="20"/>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18.75">
      <c r="A146" s="20"/>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8.75">
      <c r="A147" s="2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8.75">
      <c r="A148" s="2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8.75">
      <c r="A149" s="2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8.75">
      <c r="A150" s="2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8.75">
      <c r="A151" s="2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8.75">
      <c r="A152" s="2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8.75">
      <c r="A153" s="2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8.75">
      <c r="A154" s="2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8.75">
      <c r="A155" s="2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8.75">
      <c r="A156" s="2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8.75">
      <c r="A157" s="2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8.75">
      <c r="A158" s="2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8.75">
      <c r="A159" s="2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8.75">
      <c r="A160" s="2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8.75">
      <c r="A161" s="2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8.75">
      <c r="A162" s="2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8.75">
      <c r="A163" s="2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8.75">
      <c r="A164" s="2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8.75">
      <c r="A165" s="2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8.75">
      <c r="A166" s="2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8.75">
      <c r="A167" s="2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8.75">
      <c r="A168" s="2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8.75">
      <c r="A169" s="2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8.75">
      <c r="A170" s="2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8.75">
      <c r="A171" s="2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8.75">
      <c r="A172" s="2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8.75">
      <c r="A173" s="2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8.75">
      <c r="A174" s="2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8.75">
      <c r="A175" s="2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8.75">
      <c r="A176" s="2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8.75">
      <c r="A177" s="2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8.75">
      <c r="A178" s="2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8.75">
      <c r="A179" s="2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8.75">
      <c r="A180" s="2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8.75">
      <c r="A181" s="2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8.75">
      <c r="A182" s="2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8.75">
      <c r="A183" s="2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8.75">
      <c r="A184" s="2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8.75">
      <c r="A185" s="2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8.75">
      <c r="A186" s="2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8.75">
      <c r="A187" s="2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8.75">
      <c r="A188" s="2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8.75">
      <c r="A189" s="2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8.75">
      <c r="A190" s="2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8.75">
      <c r="A191" s="2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8.75">
      <c r="A192" s="2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8.75">
      <c r="A193" s="2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8.75">
      <c r="A194" s="2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8.75">
      <c r="A195" s="2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8.75">
      <c r="A196" s="2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8.75">
      <c r="A197" s="2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8.75">
      <c r="A198" s="2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8.75">
      <c r="A199" s="2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8.75">
      <c r="A200" s="2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8.75">
      <c r="A201" s="2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8.75">
      <c r="A202" s="2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8.75">
      <c r="A203" s="2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8.75">
      <c r="A204" s="2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8.75">
      <c r="A205" s="2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8.75">
      <c r="A206" s="2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8.75">
      <c r="A207" s="2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8.75">
      <c r="A208" s="2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8.75">
      <c r="A209" s="2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8.75">
      <c r="A210" s="2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8.75">
      <c r="A211" s="2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8.75">
      <c r="A212" s="2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8.75">
      <c r="A213" s="2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8.75">
      <c r="A214" s="2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8.75">
      <c r="A215" s="2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8.75">
      <c r="A216" s="2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8.75">
      <c r="A217" s="2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8.75">
      <c r="A218" s="2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8.75">
      <c r="A219" s="2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8.75">
      <c r="A220" s="2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8.75">
      <c r="A221" s="2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8.75">
      <c r="A222" s="2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8.75">
      <c r="A223" s="2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8.75">
      <c r="A224" s="2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8.75">
      <c r="A225" s="2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8.75">
      <c r="A226" s="2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8.75">
      <c r="A227" s="2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8.75">
      <c r="A228" s="2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8.75">
      <c r="A229" s="2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8.75">
      <c r="A230" s="2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8.75">
      <c r="A231" s="2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8.75">
      <c r="A232" s="2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8.75">
      <c r="A233" s="2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8.75">
      <c r="A234" s="2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8.75">
      <c r="A235" s="2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8.75">
      <c r="A236" s="2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8.75">
      <c r="A237" s="2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8.75">
      <c r="A238" s="2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8.75">
      <c r="A239" s="2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8.75">
      <c r="A240" s="2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8.75">
      <c r="A241" s="2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8.75">
      <c r="A242" s="2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8.75">
      <c r="A243" s="2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8.75">
      <c r="A244" s="2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8.75">
      <c r="A245" s="2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8.75">
      <c r="A246" s="2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8.75">
      <c r="A247" s="2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8.75">
      <c r="A248" s="2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8.75">
      <c r="A249" s="2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8.75">
      <c r="A250" s="2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8.75">
      <c r="A251" s="2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8.75">
      <c r="A252" s="2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8.75">
      <c r="A253" s="2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8.75">
      <c r="A254" s="2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8.75">
      <c r="A255" s="2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8.75">
      <c r="A256" s="2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8.75">
      <c r="A257" s="2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8.75">
      <c r="A258" s="2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8.75">
      <c r="A259" s="2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8.75">
      <c r="A260" s="2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8.75">
      <c r="A261" s="2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8.75">
      <c r="A262" s="2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8.75">
      <c r="A263" s="2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8.75">
      <c r="A264" s="2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8.75">
      <c r="A265" s="2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8.75">
      <c r="A266" s="2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8.75">
      <c r="A267" s="2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8.75">
      <c r="A268" s="2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8.75">
      <c r="A269" s="2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8.75">
      <c r="A270" s="2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8.75">
      <c r="A271" s="2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8.75">
      <c r="A272" s="2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8.75">
      <c r="A273" s="2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8.75">
      <c r="A274" s="2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8.75">
      <c r="A275" s="2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8.75">
      <c r="A276" s="2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8.75">
      <c r="A277" s="2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8.75">
      <c r="A278" s="2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8.75">
      <c r="A279" s="2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8.75">
      <c r="A280" s="2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8.75">
      <c r="A281" s="2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8.75">
      <c r="A282" s="2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8.75">
      <c r="A283" s="2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8.75">
      <c r="A284" s="2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8.75">
      <c r="A285" s="2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8.75">
      <c r="A286" s="2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8.75">
      <c r="A287" s="2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8.75">
      <c r="A288" s="2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8.75">
      <c r="A289" s="2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8.75">
      <c r="A290" s="2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8.75">
      <c r="A291" s="2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8.75">
      <c r="A292" s="2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8.75">
      <c r="A293" s="2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8.75">
      <c r="A294" s="2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8.75">
      <c r="A295" s="2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8.75">
      <c r="A296" s="2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8.75">
      <c r="A297" s="2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8.75">
      <c r="A298" s="2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8.75">
      <c r="A299" s="2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8.75">
      <c r="A300" s="2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8.75">
      <c r="A301" s="2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8.75">
      <c r="A302" s="2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8.75">
      <c r="A303" s="2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8.75">
      <c r="A304" s="2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8.75">
      <c r="A305" s="2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8.75">
      <c r="A306" s="2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8.75">
      <c r="A307" s="2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8.75">
      <c r="A308" s="2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8.75">
      <c r="A309" s="2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8.75">
      <c r="A310" s="2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8.75">
      <c r="A311" s="2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8.75">
      <c r="A312" s="2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8.75">
      <c r="A313" s="2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8.75">
      <c r="A314" s="2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8.75">
      <c r="A315" s="2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8.75">
      <c r="A316" s="2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8.75">
      <c r="A317" s="2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8.75">
      <c r="A318" s="2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8.75">
      <c r="A319" s="2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8.75">
      <c r="A320" s="2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8.75">
      <c r="A321" s="2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8.75">
      <c r="A322" s="2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8.75">
      <c r="A323" s="2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8.75">
      <c r="A324" s="2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8.75">
      <c r="A325" s="2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8.75">
      <c r="A326" s="2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8.75">
      <c r="A327" s="2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8.75">
      <c r="A328" s="2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8.75">
      <c r="A329" s="2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8.75">
      <c r="A330" s="2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8.75">
      <c r="A331" s="2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8.75">
      <c r="A332" s="2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8.75">
      <c r="A333" s="2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8.75">
      <c r="A334" s="2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8.75">
      <c r="A335" s="2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8.75">
      <c r="A336" s="2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8.75">
      <c r="A337" s="2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8.75">
      <c r="A338" s="2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8.75">
      <c r="A339" s="2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8.75">
      <c r="A340" s="2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8.75">
      <c r="A341" s="2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8.75">
      <c r="A342" s="2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8.75">
      <c r="A343" s="2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8.75">
      <c r="A344" s="2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8.75">
      <c r="A345" s="2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8.75">
      <c r="A346" s="2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8.75">
      <c r="A347" s="2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8.75">
      <c r="A348" s="2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8.75">
      <c r="A349" s="2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8.75">
      <c r="A350" s="2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8.75">
      <c r="A351" s="2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8.75">
      <c r="A352" s="2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8.75">
      <c r="A353" s="2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8.75">
      <c r="A354" s="2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8.75">
      <c r="A355" s="2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8.75">
      <c r="A356" s="2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8.75">
      <c r="A357" s="2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8.75">
      <c r="A358" s="2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8.75">
      <c r="A359" s="2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8.75">
      <c r="A360" s="2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8.75">
      <c r="A361" s="2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8.75">
      <c r="A362" s="2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8.75">
      <c r="A363" s="2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8.75">
      <c r="A364" s="2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8.75">
      <c r="A365" s="2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8.75">
      <c r="A366" s="2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8.75">
      <c r="A367" s="2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8.75">
      <c r="A368" s="2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8.75">
      <c r="A369" s="2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8.75">
      <c r="A370" s="2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8.75">
      <c r="A371" s="2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8.75">
      <c r="A372" s="2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8.75">
      <c r="A373" s="2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8.75">
      <c r="A374" s="2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8.75">
      <c r="A375" s="2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8.75">
      <c r="A376" s="2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8.75">
      <c r="A377" s="2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8.75">
      <c r="A378" s="2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8.75">
      <c r="A379" s="2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8.75">
      <c r="A380" s="2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8.75">
      <c r="A381" s="2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8.75">
      <c r="A382" s="2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8.75">
      <c r="A383" s="2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8.75">
      <c r="A384" s="2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8.75">
      <c r="A385" s="2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8.75">
      <c r="A386" s="2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8.75">
      <c r="A387" s="2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8.75">
      <c r="A388" s="2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8.75">
      <c r="A389" s="2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8.75">
      <c r="A390" s="2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8.75">
      <c r="A391" s="2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8.75">
      <c r="A392" s="2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8.75">
      <c r="A393" s="2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8.75">
      <c r="A394" s="2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8.75">
      <c r="A395" s="2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8.75">
      <c r="A396" s="2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8.75">
      <c r="A397" s="2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8.75">
      <c r="A398" s="2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8.75">
      <c r="A399" s="2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8.75">
      <c r="A400" s="2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8.75">
      <c r="A401" s="2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8.75">
      <c r="A402" s="2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8.75">
      <c r="A403" s="2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8.75">
      <c r="A404" s="2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8.75">
      <c r="A405" s="2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8.75">
      <c r="A406" s="2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8.75">
      <c r="A407" s="2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8.75">
      <c r="A408" s="2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8.75">
      <c r="A409" s="2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8.75">
      <c r="A410" s="2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8.75">
      <c r="A411" s="2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8.75">
      <c r="A412" s="2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8.75">
      <c r="A413" s="2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8.75">
      <c r="A414" s="2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8.75">
      <c r="A415" s="2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8.75">
      <c r="A416" s="2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8.75">
      <c r="A417" s="2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8.75">
      <c r="A418" s="2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8.75">
      <c r="A419" s="2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8.75">
      <c r="A420" s="2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8.75">
      <c r="A421" s="20"/>
      <c r="B421" s="4"/>
      <c r="C421" s="4"/>
      <c r="D421" s="4"/>
      <c r="E421" s="4"/>
      <c r="F421" s="4"/>
      <c r="G421" s="4"/>
      <c r="H421" s="4"/>
      <c r="I421" s="4"/>
      <c r="J421" s="4"/>
      <c r="K421" s="4"/>
      <c r="L421" s="4"/>
      <c r="M421" s="4"/>
      <c r="N421" s="4"/>
      <c r="O421" s="4"/>
      <c r="P421" s="4"/>
      <c r="Q421" s="4"/>
      <c r="R421" s="4"/>
      <c r="S421" s="4"/>
      <c r="T421" s="4"/>
      <c r="U421" s="4"/>
      <c r="V421" s="4"/>
      <c r="W421" s="4"/>
      <c r="X421" s="4"/>
      <c r="Y421" s="4"/>
    </row>
  </sheetData>
  <sheetProtection/>
  <mergeCells count="39">
    <mergeCell ref="S10:T10"/>
    <mergeCell ref="Y7:Y11"/>
    <mergeCell ref="E7:E11"/>
    <mergeCell ref="H9:H11"/>
    <mergeCell ref="P9:P11"/>
    <mergeCell ref="O7:P8"/>
    <mergeCell ref="M8:N8"/>
    <mergeCell ref="F8:F11"/>
    <mergeCell ref="V10:V11"/>
    <mergeCell ref="W10:X10"/>
    <mergeCell ref="U7:X8"/>
    <mergeCell ref="U9:U11"/>
    <mergeCell ref="V9:X9"/>
    <mergeCell ref="O9:O11"/>
    <mergeCell ref="K8:L8"/>
    <mergeCell ref="K9:K11"/>
    <mergeCell ref="L9:L11"/>
    <mergeCell ref="Q7:T8"/>
    <mergeCell ref="Q9:Q11"/>
    <mergeCell ref="R9:T9"/>
    <mergeCell ref="I9:I11"/>
    <mergeCell ref="J9:J11"/>
    <mergeCell ref="G8:H8"/>
    <mergeCell ref="F7:H7"/>
    <mergeCell ref="G9:G11"/>
    <mergeCell ref="I7:N7"/>
    <mergeCell ref="I8:J8"/>
    <mergeCell ref="M9:M11"/>
    <mergeCell ref="N9:N11"/>
    <mergeCell ref="A6:Y6"/>
    <mergeCell ref="A7:A11"/>
    <mergeCell ref="B7:B11"/>
    <mergeCell ref="A1:Y1"/>
    <mergeCell ref="A3:Y3"/>
    <mergeCell ref="A4:Y4"/>
    <mergeCell ref="A5:Y5"/>
    <mergeCell ref="C7:C11"/>
    <mergeCell ref="D7:D11"/>
    <mergeCell ref="R10:R11"/>
  </mergeCells>
  <printOptions horizontalCentered="1"/>
  <pageMargins left="0.2362204724409449" right="0.15748031496062992" top="0.3937007874015748" bottom="0.4724409448818898" header="0.31496062992125984" footer="0.31496062992125984"/>
  <pageSetup firstPageNumber="1" useFirstPageNumber="1" fitToHeight="0" fitToWidth="1" horizontalDpi="600" verticalDpi="600" orientation="landscape"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AI32"/>
  <sheetViews>
    <sheetView showZeros="0" view="pageBreakPreview" zoomScale="60" zoomScaleNormal="60" zoomScalePageLayoutView="0" workbookViewId="0" topLeftCell="A2">
      <selection activeCell="A5" sqref="A5:AI5"/>
    </sheetView>
  </sheetViews>
  <sheetFormatPr defaultColWidth="9.140625" defaultRowHeight="15"/>
  <cols>
    <col min="1" max="1" width="5.140625" style="12" customWidth="1"/>
    <col min="2" max="2" width="44.140625" style="15" customWidth="1"/>
    <col min="3" max="3" width="8.57421875" style="15" customWidth="1"/>
    <col min="4" max="4" width="8.28125" style="16" customWidth="1"/>
    <col min="5" max="5" width="13.140625" style="16" customWidth="1"/>
    <col min="6" max="6" width="11.140625" style="16" customWidth="1"/>
    <col min="7" max="7" width="13.140625" style="16" customWidth="1"/>
    <col min="8" max="8" width="12.8515625" style="14" customWidth="1"/>
    <col min="9" max="9" width="11.421875" style="14" customWidth="1"/>
    <col min="10" max="10" width="9.7109375" style="14" customWidth="1"/>
    <col min="11" max="11" width="8.57421875" style="14" customWidth="1"/>
    <col min="12" max="12" width="11.7109375" style="14" customWidth="1"/>
    <col min="13" max="13" width="10.8515625" style="14" customWidth="1"/>
    <col min="14" max="14" width="10.140625" style="14" customWidth="1"/>
    <col min="15" max="15" width="9.28125" style="14" customWidth="1"/>
    <col min="16" max="16" width="8.140625" style="14" customWidth="1"/>
    <col min="17" max="17" width="11.28125" style="14" customWidth="1"/>
    <col min="18" max="18" width="10.28125" style="14" customWidth="1"/>
    <col min="19" max="19" width="9.00390625" style="14" customWidth="1"/>
    <col min="20" max="20" width="10.140625" style="14" customWidth="1"/>
    <col min="21" max="21" width="12.00390625" style="14" customWidth="1"/>
    <col min="22" max="22" width="10.140625" style="14" customWidth="1"/>
    <col min="23" max="23" width="9.00390625" style="14" customWidth="1"/>
    <col min="24" max="24" width="10.140625" style="14" customWidth="1"/>
    <col min="25" max="25" width="10.8515625" style="14" customWidth="1"/>
    <col min="26" max="26" width="11.00390625" style="14" customWidth="1"/>
    <col min="27" max="27" width="11.28125" style="14" customWidth="1"/>
    <col min="28" max="28" width="10.00390625" style="14" customWidth="1"/>
    <col min="29" max="30" width="11.28125" style="14" customWidth="1"/>
    <col min="31" max="31" width="10.7109375" style="14" customWidth="1"/>
    <col min="32" max="32" width="10.140625" style="14" customWidth="1"/>
    <col min="33" max="33" width="11.00390625" style="14" customWidth="1"/>
    <col min="34" max="34" width="11.140625" style="14" customWidth="1"/>
    <col min="35" max="35" width="8.00390625" style="14" customWidth="1"/>
    <col min="36" max="16384" width="9.140625" style="4" customWidth="1"/>
  </cols>
  <sheetData>
    <row r="1" spans="1:35" s="1" customFormat="1" ht="34.5" customHeight="1" hidden="1">
      <c r="A1" s="250" t="s">
        <v>79</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row>
    <row r="2" spans="1:35" s="1" customFormat="1" ht="34.5" customHeight="1">
      <c r="A2" s="183" t="s">
        <v>539</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row>
    <row r="3" spans="1:35" ht="45" customHeight="1">
      <c r="A3" s="183" t="s">
        <v>128</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row>
    <row r="4" spans="1:35" ht="20.25">
      <c r="A4" s="249" t="str">
        <f>'Bieu2 TW trong nuoc'!A5:Y5</f>
        <v>(Kèm theo Nghị quyết số             /NQ-HĐND ngày        tháng       năm 2022 của HĐND tỉnh Điện Biên)</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row>
    <row r="5" spans="1:35" s="5" customFormat="1" ht="30" customHeight="1">
      <c r="A5" s="251" t="s">
        <v>1</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row>
    <row r="6" spans="1:35" s="6" customFormat="1" ht="33" customHeight="1">
      <c r="A6" s="242" t="s">
        <v>30</v>
      </c>
      <c r="B6" s="242" t="s">
        <v>10</v>
      </c>
      <c r="C6" s="242" t="s">
        <v>63</v>
      </c>
      <c r="D6" s="242" t="s">
        <v>64</v>
      </c>
      <c r="E6" s="242" t="s">
        <v>65</v>
      </c>
      <c r="F6" s="242" t="s">
        <v>66</v>
      </c>
      <c r="G6" s="208" t="s">
        <v>34</v>
      </c>
      <c r="H6" s="218"/>
      <c r="I6" s="218"/>
      <c r="J6" s="218"/>
      <c r="K6" s="218"/>
      <c r="L6" s="218"/>
      <c r="M6" s="218"/>
      <c r="N6" s="209"/>
      <c r="O6" s="230" t="s">
        <v>115</v>
      </c>
      <c r="P6" s="230"/>
      <c r="Q6" s="230"/>
      <c r="R6" s="230"/>
      <c r="S6" s="230"/>
      <c r="T6" s="230"/>
      <c r="U6" s="230"/>
      <c r="V6" s="230"/>
      <c r="W6" s="230"/>
      <c r="X6" s="230"/>
      <c r="Y6" s="230"/>
      <c r="Z6" s="230"/>
      <c r="AA6" s="232" t="s">
        <v>112</v>
      </c>
      <c r="AB6" s="246"/>
      <c r="AC6" s="246"/>
      <c r="AD6" s="246"/>
      <c r="AE6" s="232" t="s">
        <v>131</v>
      </c>
      <c r="AF6" s="246"/>
      <c r="AG6" s="246"/>
      <c r="AH6" s="246"/>
      <c r="AI6" s="242" t="s">
        <v>35</v>
      </c>
    </row>
    <row r="7" spans="1:35" s="6" customFormat="1" ht="51.75" customHeight="1">
      <c r="A7" s="243"/>
      <c r="B7" s="243"/>
      <c r="C7" s="243"/>
      <c r="D7" s="243"/>
      <c r="E7" s="243"/>
      <c r="F7" s="243"/>
      <c r="G7" s="207" t="s">
        <v>36</v>
      </c>
      <c r="H7" s="207" t="s">
        <v>37</v>
      </c>
      <c r="I7" s="207"/>
      <c r="J7" s="207"/>
      <c r="K7" s="207"/>
      <c r="L7" s="207"/>
      <c r="M7" s="207"/>
      <c r="N7" s="207"/>
      <c r="O7" s="230" t="s">
        <v>22</v>
      </c>
      <c r="P7" s="230"/>
      <c r="Q7" s="230"/>
      <c r="R7" s="230"/>
      <c r="S7" s="230" t="s">
        <v>130</v>
      </c>
      <c r="T7" s="230"/>
      <c r="U7" s="230"/>
      <c r="V7" s="230"/>
      <c r="W7" s="230" t="s">
        <v>129</v>
      </c>
      <c r="X7" s="230"/>
      <c r="Y7" s="230"/>
      <c r="Z7" s="230"/>
      <c r="AA7" s="247"/>
      <c r="AB7" s="248"/>
      <c r="AC7" s="248"/>
      <c r="AD7" s="248"/>
      <c r="AE7" s="247"/>
      <c r="AF7" s="248"/>
      <c r="AG7" s="248"/>
      <c r="AH7" s="248"/>
      <c r="AI7" s="243"/>
    </row>
    <row r="8" spans="1:35" s="6" customFormat="1" ht="30.75" customHeight="1">
      <c r="A8" s="243"/>
      <c r="B8" s="243"/>
      <c r="C8" s="243"/>
      <c r="D8" s="243"/>
      <c r="E8" s="243"/>
      <c r="F8" s="243"/>
      <c r="G8" s="207"/>
      <c r="H8" s="207" t="s">
        <v>3</v>
      </c>
      <c r="I8" s="245" t="s">
        <v>7</v>
      </c>
      <c r="J8" s="245"/>
      <c r="K8" s="245"/>
      <c r="L8" s="245"/>
      <c r="M8" s="245"/>
      <c r="N8" s="245"/>
      <c r="O8" s="207" t="s">
        <v>38</v>
      </c>
      <c r="P8" s="245" t="s">
        <v>7</v>
      </c>
      <c r="Q8" s="245"/>
      <c r="R8" s="245"/>
      <c r="S8" s="207" t="s">
        <v>38</v>
      </c>
      <c r="T8" s="245" t="s">
        <v>7</v>
      </c>
      <c r="U8" s="245"/>
      <c r="V8" s="245"/>
      <c r="W8" s="207" t="s">
        <v>38</v>
      </c>
      <c r="X8" s="245" t="s">
        <v>7</v>
      </c>
      <c r="Y8" s="245"/>
      <c r="Z8" s="245"/>
      <c r="AA8" s="207" t="s">
        <v>38</v>
      </c>
      <c r="AB8" s="245" t="s">
        <v>7</v>
      </c>
      <c r="AC8" s="245"/>
      <c r="AD8" s="245"/>
      <c r="AE8" s="207" t="s">
        <v>38</v>
      </c>
      <c r="AF8" s="245" t="s">
        <v>7</v>
      </c>
      <c r="AG8" s="245"/>
      <c r="AH8" s="245"/>
      <c r="AI8" s="243"/>
    </row>
    <row r="9" spans="1:35" s="6" customFormat="1" ht="45" customHeight="1">
      <c r="A9" s="243"/>
      <c r="B9" s="243"/>
      <c r="C9" s="243"/>
      <c r="D9" s="243"/>
      <c r="E9" s="243"/>
      <c r="F9" s="243"/>
      <c r="G9" s="207"/>
      <c r="H9" s="207"/>
      <c r="I9" s="232" t="s">
        <v>84</v>
      </c>
      <c r="J9" s="246"/>
      <c r="K9" s="207" t="s">
        <v>83</v>
      </c>
      <c r="L9" s="207"/>
      <c r="M9" s="207"/>
      <c r="N9" s="207"/>
      <c r="O9" s="207"/>
      <c r="P9" s="230" t="s">
        <v>74</v>
      </c>
      <c r="Q9" s="230"/>
      <c r="R9" s="215" t="s">
        <v>75</v>
      </c>
      <c r="S9" s="207"/>
      <c r="T9" s="230" t="s">
        <v>74</v>
      </c>
      <c r="U9" s="230"/>
      <c r="V9" s="215" t="s">
        <v>75</v>
      </c>
      <c r="W9" s="207"/>
      <c r="X9" s="230" t="s">
        <v>74</v>
      </c>
      <c r="Y9" s="230"/>
      <c r="Z9" s="215" t="s">
        <v>75</v>
      </c>
      <c r="AA9" s="207"/>
      <c r="AB9" s="230" t="s">
        <v>74</v>
      </c>
      <c r="AC9" s="230"/>
      <c r="AD9" s="215" t="s">
        <v>75</v>
      </c>
      <c r="AE9" s="207"/>
      <c r="AF9" s="230" t="s">
        <v>74</v>
      </c>
      <c r="AG9" s="230"/>
      <c r="AH9" s="215" t="s">
        <v>75</v>
      </c>
      <c r="AI9" s="243"/>
    </row>
    <row r="10" spans="1:35" s="6" customFormat="1" ht="31.5" customHeight="1">
      <c r="A10" s="243"/>
      <c r="B10" s="243"/>
      <c r="C10" s="243"/>
      <c r="D10" s="243"/>
      <c r="E10" s="243"/>
      <c r="F10" s="243"/>
      <c r="G10" s="207"/>
      <c r="H10" s="207"/>
      <c r="I10" s="247"/>
      <c r="J10" s="248"/>
      <c r="K10" s="207"/>
      <c r="L10" s="207"/>
      <c r="M10" s="207"/>
      <c r="N10" s="207"/>
      <c r="O10" s="207"/>
      <c r="P10" s="207" t="s">
        <v>38</v>
      </c>
      <c r="Q10" s="207" t="s">
        <v>28</v>
      </c>
      <c r="R10" s="216"/>
      <c r="S10" s="207"/>
      <c r="T10" s="207" t="s">
        <v>38</v>
      </c>
      <c r="U10" s="207" t="s">
        <v>28</v>
      </c>
      <c r="V10" s="216"/>
      <c r="W10" s="207"/>
      <c r="X10" s="207" t="s">
        <v>38</v>
      </c>
      <c r="Y10" s="207" t="s">
        <v>28</v>
      </c>
      <c r="Z10" s="216"/>
      <c r="AA10" s="207"/>
      <c r="AB10" s="207" t="s">
        <v>38</v>
      </c>
      <c r="AC10" s="207" t="s">
        <v>28</v>
      </c>
      <c r="AD10" s="216"/>
      <c r="AE10" s="207"/>
      <c r="AF10" s="207" t="s">
        <v>38</v>
      </c>
      <c r="AG10" s="207" t="s">
        <v>28</v>
      </c>
      <c r="AH10" s="216"/>
      <c r="AI10" s="243"/>
    </row>
    <row r="11" spans="1:35" s="6" customFormat="1" ht="33" customHeight="1">
      <c r="A11" s="243"/>
      <c r="B11" s="243"/>
      <c r="C11" s="243"/>
      <c r="D11" s="243"/>
      <c r="E11" s="243"/>
      <c r="F11" s="243"/>
      <c r="G11" s="207"/>
      <c r="H11" s="207"/>
      <c r="I11" s="207" t="s">
        <v>38</v>
      </c>
      <c r="J11" s="207" t="s">
        <v>73</v>
      </c>
      <c r="K11" s="207" t="s">
        <v>67</v>
      </c>
      <c r="L11" s="207" t="s">
        <v>9</v>
      </c>
      <c r="M11" s="207"/>
      <c r="N11" s="207"/>
      <c r="O11" s="207"/>
      <c r="P11" s="207"/>
      <c r="Q11" s="207"/>
      <c r="R11" s="216"/>
      <c r="S11" s="207"/>
      <c r="T11" s="207"/>
      <c r="U11" s="207"/>
      <c r="V11" s="216"/>
      <c r="W11" s="207"/>
      <c r="X11" s="207"/>
      <c r="Y11" s="207"/>
      <c r="Z11" s="216"/>
      <c r="AA11" s="207"/>
      <c r="AB11" s="207"/>
      <c r="AC11" s="207"/>
      <c r="AD11" s="216"/>
      <c r="AE11" s="207"/>
      <c r="AF11" s="207"/>
      <c r="AG11" s="207"/>
      <c r="AH11" s="216"/>
      <c r="AI11" s="243"/>
    </row>
    <row r="12" spans="1:35" s="6" customFormat="1" ht="33" customHeight="1">
      <c r="A12" s="243"/>
      <c r="B12" s="243"/>
      <c r="C12" s="243"/>
      <c r="D12" s="243"/>
      <c r="E12" s="243"/>
      <c r="F12" s="243"/>
      <c r="G12" s="207"/>
      <c r="H12" s="207"/>
      <c r="I12" s="207"/>
      <c r="J12" s="207"/>
      <c r="K12" s="207"/>
      <c r="L12" s="207" t="s">
        <v>38</v>
      </c>
      <c r="M12" s="207" t="s">
        <v>8</v>
      </c>
      <c r="N12" s="207"/>
      <c r="O12" s="207"/>
      <c r="P12" s="207"/>
      <c r="Q12" s="207"/>
      <c r="R12" s="216"/>
      <c r="S12" s="207"/>
      <c r="T12" s="207"/>
      <c r="U12" s="207"/>
      <c r="V12" s="216"/>
      <c r="W12" s="207"/>
      <c r="X12" s="207"/>
      <c r="Y12" s="207"/>
      <c r="Z12" s="216"/>
      <c r="AA12" s="207"/>
      <c r="AB12" s="207"/>
      <c r="AC12" s="207"/>
      <c r="AD12" s="216"/>
      <c r="AE12" s="207"/>
      <c r="AF12" s="207"/>
      <c r="AG12" s="207"/>
      <c r="AH12" s="216"/>
      <c r="AI12" s="243"/>
    </row>
    <row r="13" spans="1:35" s="6" customFormat="1" ht="81" customHeight="1">
      <c r="A13" s="244"/>
      <c r="B13" s="244"/>
      <c r="C13" s="244"/>
      <c r="D13" s="244"/>
      <c r="E13" s="244"/>
      <c r="F13" s="244"/>
      <c r="G13" s="207"/>
      <c r="H13" s="207"/>
      <c r="I13" s="207"/>
      <c r="J13" s="207"/>
      <c r="K13" s="207"/>
      <c r="L13" s="207"/>
      <c r="M13" s="24" t="s">
        <v>68</v>
      </c>
      <c r="N13" s="24" t="s">
        <v>69</v>
      </c>
      <c r="O13" s="207"/>
      <c r="P13" s="207"/>
      <c r="Q13" s="207"/>
      <c r="R13" s="217"/>
      <c r="S13" s="207"/>
      <c r="T13" s="207"/>
      <c r="U13" s="207"/>
      <c r="V13" s="217"/>
      <c r="W13" s="207"/>
      <c r="X13" s="207"/>
      <c r="Y13" s="207"/>
      <c r="Z13" s="217"/>
      <c r="AA13" s="207"/>
      <c r="AB13" s="207"/>
      <c r="AC13" s="207"/>
      <c r="AD13" s="217"/>
      <c r="AE13" s="207"/>
      <c r="AF13" s="207"/>
      <c r="AG13" s="207"/>
      <c r="AH13" s="217"/>
      <c r="AI13" s="244"/>
    </row>
    <row r="14" spans="1:35" s="8" customFormat="1" ht="30.75" customHeight="1">
      <c r="A14" s="7">
        <v>1</v>
      </c>
      <c r="B14" s="7">
        <f>A14+1</f>
        <v>2</v>
      </c>
      <c r="C14" s="7">
        <v>3</v>
      </c>
      <c r="D14" s="7">
        <v>4</v>
      </c>
      <c r="E14" s="7">
        <f>D14+1</f>
        <v>5</v>
      </c>
      <c r="F14" s="7">
        <v>6</v>
      </c>
      <c r="G14" s="7">
        <v>7</v>
      </c>
      <c r="H14" s="7">
        <v>8</v>
      </c>
      <c r="I14" s="7">
        <v>9</v>
      </c>
      <c r="J14" s="7">
        <v>10</v>
      </c>
      <c r="K14" s="7">
        <v>11</v>
      </c>
      <c r="L14" s="7">
        <v>12</v>
      </c>
      <c r="M14" s="7">
        <v>13</v>
      </c>
      <c r="N14" s="7">
        <v>14</v>
      </c>
      <c r="O14" s="7">
        <v>15</v>
      </c>
      <c r="P14" s="7">
        <v>16</v>
      </c>
      <c r="Q14" s="7">
        <v>17</v>
      </c>
      <c r="R14" s="7">
        <v>18</v>
      </c>
      <c r="S14" s="7">
        <v>19</v>
      </c>
      <c r="T14" s="7">
        <v>20</v>
      </c>
      <c r="U14" s="7">
        <v>21</v>
      </c>
      <c r="V14" s="7">
        <v>22</v>
      </c>
      <c r="W14" s="7">
        <v>23</v>
      </c>
      <c r="X14" s="7">
        <v>24</v>
      </c>
      <c r="Y14" s="7">
        <v>25</v>
      </c>
      <c r="Z14" s="7">
        <v>26</v>
      </c>
      <c r="AA14" s="7">
        <v>27</v>
      </c>
      <c r="AB14" s="7">
        <v>28</v>
      </c>
      <c r="AC14" s="7">
        <v>29</v>
      </c>
      <c r="AD14" s="7">
        <v>30</v>
      </c>
      <c r="AE14" s="7">
        <v>31</v>
      </c>
      <c r="AF14" s="7">
        <v>32</v>
      </c>
      <c r="AG14" s="7">
        <v>33</v>
      </c>
      <c r="AH14" s="7">
        <v>34</v>
      </c>
      <c r="AI14" s="7">
        <v>35</v>
      </c>
    </row>
    <row r="15" spans="1:35" s="21" customFormat="1" ht="36.75" customHeight="1">
      <c r="A15" s="23"/>
      <c r="B15" s="24" t="s">
        <v>4</v>
      </c>
      <c r="C15" s="24"/>
      <c r="D15" s="23"/>
      <c r="E15" s="23"/>
      <c r="F15" s="23"/>
      <c r="G15" s="23"/>
      <c r="H15" s="125">
        <f>H16+H25</f>
        <v>1948690</v>
      </c>
      <c r="I15" s="125">
        <f aca="true" t="shared" si="0" ref="I15:AH15">I16+I25</f>
        <v>439653</v>
      </c>
      <c r="J15" s="125">
        <f t="shared" si="0"/>
        <v>383146</v>
      </c>
      <c r="K15" s="125">
        <f t="shared" si="0"/>
        <v>0</v>
      </c>
      <c r="L15" s="125">
        <f t="shared" si="0"/>
        <v>1509037</v>
      </c>
      <c r="M15" s="125">
        <f t="shared" si="0"/>
        <v>1251813</v>
      </c>
      <c r="N15" s="125">
        <f t="shared" si="0"/>
        <v>257224</v>
      </c>
      <c r="O15" s="125">
        <f t="shared" si="0"/>
        <v>114350.97999999998</v>
      </c>
      <c r="P15" s="125">
        <f t="shared" si="0"/>
        <v>29831</v>
      </c>
      <c r="Q15" s="125">
        <f t="shared" si="0"/>
        <v>0</v>
      </c>
      <c r="R15" s="125">
        <f t="shared" si="0"/>
        <v>84519.97999999998</v>
      </c>
      <c r="S15" s="125">
        <f t="shared" si="0"/>
        <v>12195.493576</v>
      </c>
      <c r="T15" s="125">
        <f t="shared" si="0"/>
        <v>12195.493576</v>
      </c>
      <c r="U15" s="125">
        <f t="shared" si="0"/>
        <v>0</v>
      </c>
      <c r="V15" s="125">
        <f t="shared" si="0"/>
        <v>0</v>
      </c>
      <c r="W15" s="125">
        <f t="shared" si="0"/>
        <v>114350.97999999998</v>
      </c>
      <c r="X15" s="125">
        <f t="shared" si="0"/>
        <v>29831</v>
      </c>
      <c r="Y15" s="125">
        <f t="shared" si="0"/>
        <v>0</v>
      </c>
      <c r="Z15" s="125">
        <f t="shared" si="0"/>
        <v>84519.97999999998</v>
      </c>
      <c r="AA15" s="125">
        <f t="shared" si="0"/>
        <v>1088185</v>
      </c>
      <c r="AB15" s="125">
        <f t="shared" si="0"/>
        <v>344132</v>
      </c>
      <c r="AC15" s="125">
        <f t="shared" si="0"/>
        <v>0</v>
      </c>
      <c r="AD15" s="125">
        <f t="shared" si="0"/>
        <v>744053</v>
      </c>
      <c r="AE15" s="125">
        <f t="shared" si="0"/>
        <v>454394</v>
      </c>
      <c r="AF15" s="125">
        <f t="shared" si="0"/>
        <v>150000</v>
      </c>
      <c r="AG15" s="125">
        <f t="shared" si="0"/>
        <v>0</v>
      </c>
      <c r="AH15" s="125">
        <f t="shared" si="0"/>
        <v>304394</v>
      </c>
      <c r="AI15" s="23"/>
    </row>
    <row r="16" spans="1:35" s="21" customFormat="1" ht="49.5" customHeight="1">
      <c r="A16" s="23" t="s">
        <v>39</v>
      </c>
      <c r="B16" s="112" t="s">
        <v>70</v>
      </c>
      <c r="C16" s="24"/>
      <c r="D16" s="23"/>
      <c r="E16" s="23"/>
      <c r="F16" s="23"/>
      <c r="G16" s="23"/>
      <c r="H16" s="125">
        <f>H17+H22</f>
        <v>1940615</v>
      </c>
      <c r="I16" s="125">
        <f aca="true" t="shared" si="1" ref="I16:AH16">I17+I22</f>
        <v>439653</v>
      </c>
      <c r="J16" s="125">
        <f t="shared" si="1"/>
        <v>383146</v>
      </c>
      <c r="K16" s="125">
        <f t="shared" si="1"/>
        <v>0</v>
      </c>
      <c r="L16" s="125">
        <f t="shared" si="1"/>
        <v>1500962</v>
      </c>
      <c r="M16" s="125">
        <f t="shared" si="1"/>
        <v>1243738</v>
      </c>
      <c r="N16" s="125">
        <f t="shared" si="1"/>
        <v>257224</v>
      </c>
      <c r="O16" s="125">
        <f t="shared" si="1"/>
        <v>110669.97999999998</v>
      </c>
      <c r="P16" s="125">
        <f t="shared" si="1"/>
        <v>29831</v>
      </c>
      <c r="Q16" s="125">
        <f t="shared" si="1"/>
        <v>0</v>
      </c>
      <c r="R16" s="125">
        <f t="shared" si="1"/>
        <v>80838.97999999998</v>
      </c>
      <c r="S16" s="125">
        <f t="shared" si="1"/>
        <v>12195.493576</v>
      </c>
      <c r="T16" s="125">
        <f t="shared" si="1"/>
        <v>12195.493576</v>
      </c>
      <c r="U16" s="125">
        <f t="shared" si="1"/>
        <v>0</v>
      </c>
      <c r="V16" s="125">
        <f t="shared" si="1"/>
        <v>0</v>
      </c>
      <c r="W16" s="125">
        <f t="shared" si="1"/>
        <v>110669.97999999998</v>
      </c>
      <c r="X16" s="125">
        <f t="shared" si="1"/>
        <v>29831</v>
      </c>
      <c r="Y16" s="125">
        <f t="shared" si="1"/>
        <v>0</v>
      </c>
      <c r="Z16" s="125">
        <f t="shared" si="1"/>
        <v>80838.97999999998</v>
      </c>
      <c r="AA16" s="125">
        <f t="shared" si="1"/>
        <v>1080110</v>
      </c>
      <c r="AB16" s="125">
        <f t="shared" si="1"/>
        <v>344132</v>
      </c>
      <c r="AC16" s="125">
        <f t="shared" si="1"/>
        <v>0</v>
      </c>
      <c r="AD16" s="125">
        <f t="shared" si="1"/>
        <v>735978</v>
      </c>
      <c r="AE16" s="125">
        <f t="shared" si="1"/>
        <v>450000</v>
      </c>
      <c r="AF16" s="125">
        <f t="shared" si="1"/>
        <v>150000</v>
      </c>
      <c r="AG16" s="125">
        <f t="shared" si="1"/>
        <v>0</v>
      </c>
      <c r="AH16" s="125">
        <f t="shared" si="1"/>
        <v>300000</v>
      </c>
      <c r="AI16" s="23"/>
    </row>
    <row r="17" spans="1:35" s="2" customFormat="1" ht="28.5" customHeight="1">
      <c r="A17" s="35" t="s">
        <v>40</v>
      </c>
      <c r="B17" s="26" t="s">
        <v>522</v>
      </c>
      <c r="C17" s="26"/>
      <c r="D17" s="118"/>
      <c r="E17" s="119"/>
      <c r="F17" s="119"/>
      <c r="G17" s="127"/>
      <c r="H17" s="124">
        <f>H18+H20</f>
        <v>1208550</v>
      </c>
      <c r="I17" s="124">
        <f aca="true" t="shared" si="2" ref="I17:AH17">I18+I20</f>
        <v>309129</v>
      </c>
      <c r="J17" s="124">
        <f t="shared" si="2"/>
        <v>275028</v>
      </c>
      <c r="K17" s="124">
        <f t="shared" si="2"/>
        <v>0</v>
      </c>
      <c r="L17" s="124">
        <f t="shared" si="2"/>
        <v>899421</v>
      </c>
      <c r="M17" s="124">
        <f t="shared" si="2"/>
        <v>684305</v>
      </c>
      <c r="N17" s="124">
        <f t="shared" si="2"/>
        <v>215116</v>
      </c>
      <c r="O17" s="124">
        <f t="shared" si="2"/>
        <v>3500</v>
      </c>
      <c r="P17" s="124">
        <f t="shared" si="2"/>
        <v>0</v>
      </c>
      <c r="Q17" s="124">
        <f t="shared" si="2"/>
        <v>0</v>
      </c>
      <c r="R17" s="124">
        <f t="shared" si="2"/>
        <v>3500</v>
      </c>
      <c r="S17" s="124">
        <f t="shared" si="2"/>
        <v>0</v>
      </c>
      <c r="T17" s="124">
        <f t="shared" si="2"/>
        <v>0</v>
      </c>
      <c r="U17" s="124">
        <f t="shared" si="2"/>
        <v>0</v>
      </c>
      <c r="V17" s="124">
        <f t="shared" si="2"/>
        <v>0</v>
      </c>
      <c r="W17" s="124">
        <f t="shared" si="2"/>
        <v>3500</v>
      </c>
      <c r="X17" s="124">
        <f t="shared" si="2"/>
        <v>0</v>
      </c>
      <c r="Y17" s="124">
        <f t="shared" si="2"/>
        <v>0</v>
      </c>
      <c r="Z17" s="124">
        <f t="shared" si="2"/>
        <v>3500</v>
      </c>
      <c r="AA17" s="124">
        <f t="shared" si="2"/>
        <v>817281</v>
      </c>
      <c r="AB17" s="124">
        <f t="shared" si="2"/>
        <v>275028</v>
      </c>
      <c r="AC17" s="124">
        <f t="shared" si="2"/>
        <v>0</v>
      </c>
      <c r="AD17" s="124">
        <f t="shared" si="2"/>
        <v>542253</v>
      </c>
      <c r="AE17" s="124">
        <f t="shared" si="2"/>
        <v>450000</v>
      </c>
      <c r="AF17" s="124">
        <f t="shared" si="2"/>
        <v>150000</v>
      </c>
      <c r="AG17" s="124">
        <f t="shared" si="2"/>
        <v>0</v>
      </c>
      <c r="AH17" s="124">
        <f t="shared" si="2"/>
        <v>300000</v>
      </c>
      <c r="AI17" s="38"/>
    </row>
    <row r="18" spans="1:35" s="2" customFormat="1" ht="37.5">
      <c r="A18" s="35" t="s">
        <v>523</v>
      </c>
      <c r="B18" s="36" t="s">
        <v>124</v>
      </c>
      <c r="C18" s="40"/>
      <c r="D18" s="118"/>
      <c r="E18" s="119"/>
      <c r="F18" s="119"/>
      <c r="G18" s="126"/>
      <c r="H18" s="124">
        <f>H19</f>
        <v>227522</v>
      </c>
      <c r="I18" s="124">
        <f aca="true" t="shared" si="3" ref="I18:AH18">I19</f>
        <v>34101</v>
      </c>
      <c r="J18" s="124">
        <f t="shared" si="3"/>
        <v>0</v>
      </c>
      <c r="K18" s="124">
        <f t="shared" si="3"/>
        <v>0</v>
      </c>
      <c r="L18" s="124">
        <f t="shared" si="3"/>
        <v>193421</v>
      </c>
      <c r="M18" s="124">
        <f t="shared" si="3"/>
        <v>177955</v>
      </c>
      <c r="N18" s="124">
        <f t="shared" si="3"/>
        <v>15466</v>
      </c>
      <c r="O18" s="124">
        <f t="shared" si="3"/>
        <v>3500</v>
      </c>
      <c r="P18" s="124">
        <f t="shared" si="3"/>
        <v>0</v>
      </c>
      <c r="Q18" s="124">
        <f t="shared" si="3"/>
        <v>0</v>
      </c>
      <c r="R18" s="124">
        <f t="shared" si="3"/>
        <v>3500</v>
      </c>
      <c r="S18" s="124">
        <f t="shared" si="3"/>
        <v>0</v>
      </c>
      <c r="T18" s="124">
        <f t="shared" si="3"/>
        <v>0</v>
      </c>
      <c r="U18" s="124">
        <f t="shared" si="3"/>
        <v>0</v>
      </c>
      <c r="V18" s="124">
        <f t="shared" si="3"/>
        <v>0</v>
      </c>
      <c r="W18" s="124">
        <f t="shared" si="3"/>
        <v>3500</v>
      </c>
      <c r="X18" s="124">
        <f t="shared" si="3"/>
        <v>0</v>
      </c>
      <c r="Y18" s="124">
        <f t="shared" si="3"/>
        <v>0</v>
      </c>
      <c r="Z18" s="124">
        <f t="shared" si="3"/>
        <v>3500</v>
      </c>
      <c r="AA18" s="124">
        <f t="shared" si="3"/>
        <v>35903</v>
      </c>
      <c r="AB18" s="124">
        <f t="shared" si="3"/>
        <v>0</v>
      </c>
      <c r="AC18" s="124">
        <f t="shared" si="3"/>
        <v>0</v>
      </c>
      <c r="AD18" s="124">
        <f t="shared" si="3"/>
        <v>35903</v>
      </c>
      <c r="AE18" s="124">
        <f t="shared" si="3"/>
        <v>0</v>
      </c>
      <c r="AF18" s="124">
        <f t="shared" si="3"/>
        <v>0</v>
      </c>
      <c r="AG18" s="124">
        <f t="shared" si="3"/>
        <v>0</v>
      </c>
      <c r="AH18" s="124">
        <f t="shared" si="3"/>
        <v>0</v>
      </c>
      <c r="AI18" s="38"/>
    </row>
    <row r="19" spans="1:35" s="2" customFormat="1" ht="47.25">
      <c r="A19" s="114">
        <v>1</v>
      </c>
      <c r="B19" s="115" t="s">
        <v>524</v>
      </c>
      <c r="C19" s="40"/>
      <c r="D19" s="120" t="s">
        <v>526</v>
      </c>
      <c r="E19" s="121">
        <v>42489</v>
      </c>
      <c r="F19" s="120"/>
      <c r="G19" s="122" t="s">
        <v>301</v>
      </c>
      <c r="H19" s="123">
        <v>227522</v>
      </c>
      <c r="I19" s="123">
        <v>34101</v>
      </c>
      <c r="J19" s="123"/>
      <c r="K19" s="123"/>
      <c r="L19" s="123">
        <v>193421</v>
      </c>
      <c r="M19" s="123">
        <v>177955</v>
      </c>
      <c r="N19" s="123">
        <v>15466</v>
      </c>
      <c r="O19" s="123">
        <v>3500</v>
      </c>
      <c r="P19" s="123"/>
      <c r="Q19" s="123"/>
      <c r="R19" s="123">
        <v>3500</v>
      </c>
      <c r="S19" s="123"/>
      <c r="T19" s="123"/>
      <c r="U19" s="123"/>
      <c r="V19" s="123"/>
      <c r="W19" s="123">
        <v>3500</v>
      </c>
      <c r="X19" s="123"/>
      <c r="Y19" s="123"/>
      <c r="Z19" s="123">
        <v>3500</v>
      </c>
      <c r="AA19" s="123">
        <f aca="true" t="shared" si="4" ref="AA19:AA24">AB19+AD19</f>
        <v>35903</v>
      </c>
      <c r="AB19" s="123"/>
      <c r="AC19" s="123"/>
      <c r="AD19" s="123">
        <v>35903</v>
      </c>
      <c r="AE19" s="123"/>
      <c r="AF19" s="123"/>
      <c r="AG19" s="123"/>
      <c r="AH19" s="123"/>
      <c r="AI19" s="38"/>
    </row>
    <row r="20" spans="1:35" s="2" customFormat="1" ht="19.5">
      <c r="A20" s="35" t="s">
        <v>27</v>
      </c>
      <c r="B20" s="36" t="s">
        <v>533</v>
      </c>
      <c r="C20" s="40"/>
      <c r="D20" s="118"/>
      <c r="E20" s="119"/>
      <c r="F20" s="119"/>
      <c r="G20" s="126"/>
      <c r="H20" s="124">
        <f>H21</f>
        <v>981028</v>
      </c>
      <c r="I20" s="124">
        <f aca="true" t="shared" si="5" ref="I20:AH20">I21</f>
        <v>275028</v>
      </c>
      <c r="J20" s="124">
        <f t="shared" si="5"/>
        <v>275028</v>
      </c>
      <c r="K20" s="124">
        <f t="shared" si="5"/>
        <v>0</v>
      </c>
      <c r="L20" s="124">
        <f t="shared" si="5"/>
        <v>706000</v>
      </c>
      <c r="M20" s="124">
        <f t="shared" si="5"/>
        <v>506350</v>
      </c>
      <c r="N20" s="124">
        <f t="shared" si="5"/>
        <v>199650</v>
      </c>
      <c r="O20" s="124">
        <f t="shared" si="5"/>
        <v>0</v>
      </c>
      <c r="P20" s="124">
        <f t="shared" si="5"/>
        <v>0</v>
      </c>
      <c r="Q20" s="124">
        <f t="shared" si="5"/>
        <v>0</v>
      </c>
      <c r="R20" s="124">
        <f t="shared" si="5"/>
        <v>0</v>
      </c>
      <c r="S20" s="124">
        <f t="shared" si="5"/>
        <v>0</v>
      </c>
      <c r="T20" s="124">
        <f t="shared" si="5"/>
        <v>0</v>
      </c>
      <c r="U20" s="124">
        <f t="shared" si="5"/>
        <v>0</v>
      </c>
      <c r="V20" s="124">
        <f t="shared" si="5"/>
        <v>0</v>
      </c>
      <c r="W20" s="124">
        <f t="shared" si="5"/>
        <v>0</v>
      </c>
      <c r="X20" s="124">
        <f t="shared" si="5"/>
        <v>0</v>
      </c>
      <c r="Y20" s="124">
        <f t="shared" si="5"/>
        <v>0</v>
      </c>
      <c r="Z20" s="124">
        <f t="shared" si="5"/>
        <v>0</v>
      </c>
      <c r="AA20" s="124">
        <f t="shared" si="5"/>
        <v>781378</v>
      </c>
      <c r="AB20" s="124">
        <f t="shared" si="5"/>
        <v>275028</v>
      </c>
      <c r="AC20" s="124">
        <f t="shared" si="5"/>
        <v>0</v>
      </c>
      <c r="AD20" s="124">
        <f t="shared" si="5"/>
        <v>506350</v>
      </c>
      <c r="AE20" s="124">
        <f t="shared" si="5"/>
        <v>450000</v>
      </c>
      <c r="AF20" s="124">
        <f t="shared" si="5"/>
        <v>150000</v>
      </c>
      <c r="AG20" s="124">
        <f t="shared" si="5"/>
        <v>0</v>
      </c>
      <c r="AH20" s="124">
        <f t="shared" si="5"/>
        <v>300000</v>
      </c>
      <c r="AI20" s="38"/>
    </row>
    <row r="21" spans="1:35" s="2" customFormat="1" ht="75">
      <c r="A21" s="116">
        <v>1</v>
      </c>
      <c r="B21" s="117" t="s">
        <v>440</v>
      </c>
      <c r="C21" s="40"/>
      <c r="D21" s="120" t="s">
        <v>527</v>
      </c>
      <c r="E21" s="120"/>
      <c r="F21" s="120"/>
      <c r="G21" s="122" t="s">
        <v>528</v>
      </c>
      <c r="H21" s="123">
        <v>981028</v>
      </c>
      <c r="I21" s="123">
        <v>275028</v>
      </c>
      <c r="J21" s="123">
        <v>275028</v>
      </c>
      <c r="K21" s="123"/>
      <c r="L21" s="123">
        <v>706000</v>
      </c>
      <c r="M21" s="123">
        <v>506350</v>
      </c>
      <c r="N21" s="123">
        <v>199650</v>
      </c>
      <c r="O21" s="123"/>
      <c r="P21" s="123"/>
      <c r="Q21" s="123"/>
      <c r="R21" s="123"/>
      <c r="S21" s="123"/>
      <c r="T21" s="123"/>
      <c r="U21" s="123"/>
      <c r="V21" s="123"/>
      <c r="W21" s="123"/>
      <c r="X21" s="123"/>
      <c r="Y21" s="123"/>
      <c r="Z21" s="123"/>
      <c r="AA21" s="123">
        <f t="shared" si="4"/>
        <v>781378</v>
      </c>
      <c r="AB21" s="123">
        <v>275028</v>
      </c>
      <c r="AC21" s="123"/>
      <c r="AD21" s="123">
        <v>506350</v>
      </c>
      <c r="AE21" s="123">
        <f>AF21+AH21</f>
        <v>450000</v>
      </c>
      <c r="AF21" s="123">
        <v>150000</v>
      </c>
      <c r="AG21" s="123"/>
      <c r="AH21" s="123">
        <v>300000</v>
      </c>
      <c r="AI21" s="38"/>
    </row>
    <row r="22" spans="1:35" s="2" customFormat="1" ht="34.5" customHeight="1">
      <c r="A22" s="23" t="s">
        <v>45</v>
      </c>
      <c r="B22" s="49" t="s">
        <v>525</v>
      </c>
      <c r="C22" s="40"/>
      <c r="D22" s="118"/>
      <c r="E22" s="119"/>
      <c r="F22" s="119"/>
      <c r="G22" s="126"/>
      <c r="H22" s="124">
        <f>H23</f>
        <v>732065</v>
      </c>
      <c r="I22" s="124">
        <f aca="true" t="shared" si="6" ref="I22:AH22">I23</f>
        <v>130524</v>
      </c>
      <c r="J22" s="124">
        <f t="shared" si="6"/>
        <v>108118</v>
      </c>
      <c r="K22" s="124">
        <f t="shared" si="6"/>
        <v>0</v>
      </c>
      <c r="L22" s="124">
        <f t="shared" si="6"/>
        <v>601541</v>
      </c>
      <c r="M22" s="124">
        <f t="shared" si="6"/>
        <v>559433</v>
      </c>
      <c r="N22" s="124">
        <f t="shared" si="6"/>
        <v>42108</v>
      </c>
      <c r="O22" s="124">
        <f t="shared" si="6"/>
        <v>107169.97999999998</v>
      </c>
      <c r="P22" s="124">
        <f t="shared" si="6"/>
        <v>29831</v>
      </c>
      <c r="Q22" s="124">
        <f t="shared" si="6"/>
        <v>0</v>
      </c>
      <c r="R22" s="124">
        <f t="shared" si="6"/>
        <v>77338.97999999998</v>
      </c>
      <c r="S22" s="124">
        <f t="shared" si="6"/>
        <v>12195.493576</v>
      </c>
      <c r="T22" s="124">
        <f t="shared" si="6"/>
        <v>12195.493576</v>
      </c>
      <c r="U22" s="124">
        <f t="shared" si="6"/>
        <v>0</v>
      </c>
      <c r="V22" s="124">
        <f t="shared" si="6"/>
        <v>0</v>
      </c>
      <c r="W22" s="124">
        <f t="shared" si="6"/>
        <v>107169.97999999998</v>
      </c>
      <c r="X22" s="124">
        <f t="shared" si="6"/>
        <v>29831</v>
      </c>
      <c r="Y22" s="124">
        <f t="shared" si="6"/>
        <v>0</v>
      </c>
      <c r="Z22" s="124">
        <f t="shared" si="6"/>
        <v>77338.97999999998</v>
      </c>
      <c r="AA22" s="124">
        <f t="shared" si="6"/>
        <v>262829</v>
      </c>
      <c r="AB22" s="124">
        <f t="shared" si="6"/>
        <v>69104</v>
      </c>
      <c r="AC22" s="124">
        <f t="shared" si="6"/>
        <v>0</v>
      </c>
      <c r="AD22" s="124">
        <f t="shared" si="6"/>
        <v>193725</v>
      </c>
      <c r="AE22" s="124">
        <f t="shared" si="6"/>
        <v>0</v>
      </c>
      <c r="AF22" s="124">
        <f t="shared" si="6"/>
        <v>0</v>
      </c>
      <c r="AG22" s="124">
        <f t="shared" si="6"/>
        <v>0</v>
      </c>
      <c r="AH22" s="124">
        <f t="shared" si="6"/>
        <v>0</v>
      </c>
      <c r="AI22" s="38"/>
    </row>
    <row r="23" spans="1:35" s="2" customFormat="1" ht="56.25">
      <c r="A23" s="35" t="s">
        <v>523</v>
      </c>
      <c r="B23" s="36" t="s">
        <v>123</v>
      </c>
      <c r="C23" s="40"/>
      <c r="D23" s="118"/>
      <c r="E23" s="119"/>
      <c r="F23" s="119"/>
      <c r="G23" s="126"/>
      <c r="H23" s="124">
        <f>H24</f>
        <v>732065</v>
      </c>
      <c r="I23" s="124">
        <f aca="true" t="shared" si="7" ref="I23:AH23">I24</f>
        <v>130524</v>
      </c>
      <c r="J23" s="124">
        <f t="shared" si="7"/>
        <v>108118</v>
      </c>
      <c r="K23" s="124">
        <f t="shared" si="7"/>
        <v>0</v>
      </c>
      <c r="L23" s="124">
        <f t="shared" si="7"/>
        <v>601541</v>
      </c>
      <c r="M23" s="124">
        <f t="shared" si="7"/>
        <v>559433</v>
      </c>
      <c r="N23" s="124">
        <f t="shared" si="7"/>
        <v>42108</v>
      </c>
      <c r="O23" s="124">
        <f t="shared" si="7"/>
        <v>107169.97999999998</v>
      </c>
      <c r="P23" s="124">
        <f t="shared" si="7"/>
        <v>29831</v>
      </c>
      <c r="Q23" s="124">
        <f t="shared" si="7"/>
        <v>0</v>
      </c>
      <c r="R23" s="124">
        <f t="shared" si="7"/>
        <v>77338.97999999998</v>
      </c>
      <c r="S23" s="124">
        <f t="shared" si="7"/>
        <v>12195.493576</v>
      </c>
      <c r="T23" s="124">
        <f t="shared" si="7"/>
        <v>12195.493576</v>
      </c>
      <c r="U23" s="124">
        <f t="shared" si="7"/>
        <v>0</v>
      </c>
      <c r="V23" s="124">
        <f t="shared" si="7"/>
        <v>0</v>
      </c>
      <c r="W23" s="124">
        <f t="shared" si="7"/>
        <v>107169.97999999998</v>
      </c>
      <c r="X23" s="124">
        <f t="shared" si="7"/>
        <v>29831</v>
      </c>
      <c r="Y23" s="124">
        <f t="shared" si="7"/>
        <v>0</v>
      </c>
      <c r="Z23" s="124">
        <f t="shared" si="7"/>
        <v>77338.97999999998</v>
      </c>
      <c r="AA23" s="124">
        <f t="shared" si="7"/>
        <v>262829</v>
      </c>
      <c r="AB23" s="124">
        <f t="shared" si="7"/>
        <v>69104</v>
      </c>
      <c r="AC23" s="124">
        <f t="shared" si="7"/>
        <v>0</v>
      </c>
      <c r="AD23" s="124">
        <f t="shared" si="7"/>
        <v>193725</v>
      </c>
      <c r="AE23" s="124">
        <f t="shared" si="7"/>
        <v>0</v>
      </c>
      <c r="AF23" s="124">
        <f t="shared" si="7"/>
        <v>0</v>
      </c>
      <c r="AG23" s="124">
        <f t="shared" si="7"/>
        <v>0</v>
      </c>
      <c r="AH23" s="124">
        <f t="shared" si="7"/>
        <v>0</v>
      </c>
      <c r="AI23" s="38"/>
    </row>
    <row r="24" spans="1:35" s="2" customFormat="1" ht="103.5" customHeight="1">
      <c r="A24" s="116">
        <v>1</v>
      </c>
      <c r="B24" s="117" t="s">
        <v>467</v>
      </c>
      <c r="C24" s="40"/>
      <c r="D24" s="120" t="s">
        <v>526</v>
      </c>
      <c r="E24" s="121">
        <v>41837</v>
      </c>
      <c r="F24" s="120"/>
      <c r="G24" s="122" t="s">
        <v>529</v>
      </c>
      <c r="H24" s="123">
        <v>732065</v>
      </c>
      <c r="I24" s="123">
        <v>130524</v>
      </c>
      <c r="J24" s="123">
        <v>108118</v>
      </c>
      <c r="K24" s="123"/>
      <c r="L24" s="123">
        <v>601541</v>
      </c>
      <c r="M24" s="123">
        <v>559433</v>
      </c>
      <c r="N24" s="123">
        <v>42108</v>
      </c>
      <c r="O24" s="123">
        <f>P24+R24</f>
        <v>107169.97999999998</v>
      </c>
      <c r="P24" s="123">
        <v>29831</v>
      </c>
      <c r="Q24" s="123"/>
      <c r="R24" s="123">
        <v>77338.97999999998</v>
      </c>
      <c r="S24" s="123">
        <f>T24+V24</f>
        <v>12195.493576</v>
      </c>
      <c r="T24" s="123">
        <v>12195.493576</v>
      </c>
      <c r="U24" s="123"/>
      <c r="V24" s="123"/>
      <c r="W24" s="123">
        <f>X24+Z24</f>
        <v>107169.97999999998</v>
      </c>
      <c r="X24" s="123">
        <v>29831</v>
      </c>
      <c r="Y24" s="123"/>
      <c r="Z24" s="123">
        <v>77338.97999999998</v>
      </c>
      <c r="AA24" s="123">
        <f t="shared" si="4"/>
        <v>262829</v>
      </c>
      <c r="AB24" s="123">
        <v>69104</v>
      </c>
      <c r="AC24" s="123"/>
      <c r="AD24" s="123">
        <v>193725</v>
      </c>
      <c r="AE24" s="123"/>
      <c r="AF24" s="123"/>
      <c r="AG24" s="123"/>
      <c r="AH24" s="123"/>
      <c r="AI24" s="38"/>
    </row>
    <row r="25" spans="1:35" s="2" customFormat="1" ht="31.5">
      <c r="A25" s="35" t="s">
        <v>46</v>
      </c>
      <c r="B25" s="113" t="s">
        <v>71</v>
      </c>
      <c r="C25" s="40"/>
      <c r="D25" s="37"/>
      <c r="E25" s="37"/>
      <c r="F25" s="37"/>
      <c r="G25" s="126"/>
      <c r="H25" s="124">
        <f>H26</f>
        <v>8075</v>
      </c>
      <c r="I25" s="124">
        <f aca="true" t="shared" si="8" ref="I25:AH25">I26</f>
        <v>0</v>
      </c>
      <c r="J25" s="124">
        <f t="shared" si="8"/>
        <v>0</v>
      </c>
      <c r="K25" s="124">
        <f t="shared" si="8"/>
        <v>0</v>
      </c>
      <c r="L25" s="124">
        <f t="shared" si="8"/>
        <v>8075</v>
      </c>
      <c r="M25" s="124">
        <f t="shared" si="8"/>
        <v>8075</v>
      </c>
      <c r="N25" s="124">
        <f t="shared" si="8"/>
        <v>0</v>
      </c>
      <c r="O25" s="124">
        <f t="shared" si="8"/>
        <v>3681</v>
      </c>
      <c r="P25" s="124">
        <f t="shared" si="8"/>
        <v>0</v>
      </c>
      <c r="Q25" s="124">
        <f t="shared" si="8"/>
        <v>0</v>
      </c>
      <c r="R25" s="124">
        <f t="shared" si="8"/>
        <v>3681</v>
      </c>
      <c r="S25" s="124">
        <f t="shared" si="8"/>
        <v>0</v>
      </c>
      <c r="T25" s="124">
        <f t="shared" si="8"/>
        <v>0</v>
      </c>
      <c r="U25" s="124">
        <f t="shared" si="8"/>
        <v>0</v>
      </c>
      <c r="V25" s="124">
        <f t="shared" si="8"/>
        <v>0</v>
      </c>
      <c r="W25" s="124">
        <f t="shared" si="8"/>
        <v>3681</v>
      </c>
      <c r="X25" s="124">
        <f t="shared" si="8"/>
        <v>0</v>
      </c>
      <c r="Y25" s="124">
        <f t="shared" si="8"/>
        <v>0</v>
      </c>
      <c r="Z25" s="124">
        <f t="shared" si="8"/>
        <v>3681</v>
      </c>
      <c r="AA25" s="124">
        <f t="shared" si="8"/>
        <v>8075</v>
      </c>
      <c r="AB25" s="124">
        <f t="shared" si="8"/>
        <v>0</v>
      </c>
      <c r="AC25" s="124">
        <f t="shared" si="8"/>
        <v>0</v>
      </c>
      <c r="AD25" s="124">
        <f t="shared" si="8"/>
        <v>8075</v>
      </c>
      <c r="AE25" s="124">
        <f t="shared" si="8"/>
        <v>4394</v>
      </c>
      <c r="AF25" s="124">
        <f t="shared" si="8"/>
        <v>0</v>
      </c>
      <c r="AG25" s="124">
        <f t="shared" si="8"/>
        <v>0</v>
      </c>
      <c r="AH25" s="124">
        <f t="shared" si="8"/>
        <v>4394</v>
      </c>
      <c r="AI25" s="38"/>
    </row>
    <row r="26" spans="1:35" s="2" customFormat="1" ht="19.5">
      <c r="A26" s="35" t="s">
        <v>40</v>
      </c>
      <c r="B26" s="36" t="s">
        <v>530</v>
      </c>
      <c r="C26" s="40"/>
      <c r="D26" s="37"/>
      <c r="E26" s="37"/>
      <c r="F26" s="37"/>
      <c r="G26" s="126"/>
      <c r="H26" s="124">
        <f>H27</f>
        <v>8075</v>
      </c>
      <c r="I26" s="124">
        <f aca="true" t="shared" si="9" ref="I26:AH26">I27</f>
        <v>0</v>
      </c>
      <c r="J26" s="124">
        <f t="shared" si="9"/>
        <v>0</v>
      </c>
      <c r="K26" s="124">
        <f t="shared" si="9"/>
        <v>0</v>
      </c>
      <c r="L26" s="124">
        <f t="shared" si="9"/>
        <v>8075</v>
      </c>
      <c r="M26" s="124">
        <f t="shared" si="9"/>
        <v>8075</v>
      </c>
      <c r="N26" s="124">
        <f t="shared" si="9"/>
        <v>0</v>
      </c>
      <c r="O26" s="124">
        <f t="shared" si="9"/>
        <v>3681</v>
      </c>
      <c r="P26" s="124">
        <f t="shared" si="9"/>
        <v>0</v>
      </c>
      <c r="Q26" s="124">
        <f t="shared" si="9"/>
        <v>0</v>
      </c>
      <c r="R26" s="124">
        <f t="shared" si="9"/>
        <v>3681</v>
      </c>
      <c r="S26" s="124">
        <f t="shared" si="9"/>
        <v>0</v>
      </c>
      <c r="T26" s="124">
        <f t="shared" si="9"/>
        <v>0</v>
      </c>
      <c r="U26" s="124">
        <f t="shared" si="9"/>
        <v>0</v>
      </c>
      <c r="V26" s="124">
        <f t="shared" si="9"/>
        <v>0</v>
      </c>
      <c r="W26" s="124">
        <f t="shared" si="9"/>
        <v>3681</v>
      </c>
      <c r="X26" s="124">
        <f t="shared" si="9"/>
        <v>0</v>
      </c>
      <c r="Y26" s="124">
        <f t="shared" si="9"/>
        <v>0</v>
      </c>
      <c r="Z26" s="124">
        <f t="shared" si="9"/>
        <v>3681</v>
      </c>
      <c r="AA26" s="124">
        <f t="shared" si="9"/>
        <v>8075</v>
      </c>
      <c r="AB26" s="124">
        <f t="shared" si="9"/>
        <v>0</v>
      </c>
      <c r="AC26" s="124">
        <f t="shared" si="9"/>
        <v>0</v>
      </c>
      <c r="AD26" s="124">
        <f t="shared" si="9"/>
        <v>8075</v>
      </c>
      <c r="AE26" s="124">
        <f t="shared" si="9"/>
        <v>4394</v>
      </c>
      <c r="AF26" s="124">
        <f t="shared" si="9"/>
        <v>0</v>
      </c>
      <c r="AG26" s="124">
        <f t="shared" si="9"/>
        <v>0</v>
      </c>
      <c r="AH26" s="124">
        <f t="shared" si="9"/>
        <v>4394</v>
      </c>
      <c r="AI26" s="38"/>
    </row>
    <row r="27" spans="1:35" s="2" customFormat="1" ht="37.5">
      <c r="A27" s="35" t="s">
        <v>523</v>
      </c>
      <c r="B27" s="36" t="s">
        <v>124</v>
      </c>
      <c r="C27" s="40"/>
      <c r="D27" s="37"/>
      <c r="E27" s="37"/>
      <c r="F27" s="37"/>
      <c r="G27" s="126"/>
      <c r="H27" s="124">
        <f>H28</f>
        <v>8075</v>
      </c>
      <c r="I27" s="124">
        <f aca="true" t="shared" si="10" ref="I27:AH27">I28</f>
        <v>0</v>
      </c>
      <c r="J27" s="124">
        <f t="shared" si="10"/>
        <v>0</v>
      </c>
      <c r="K27" s="124">
        <f t="shared" si="10"/>
        <v>0</v>
      </c>
      <c r="L27" s="124">
        <f t="shared" si="10"/>
        <v>8075</v>
      </c>
      <c r="M27" s="124">
        <f t="shared" si="10"/>
        <v>8075</v>
      </c>
      <c r="N27" s="124">
        <f t="shared" si="10"/>
        <v>0</v>
      </c>
      <c r="O27" s="124">
        <f t="shared" si="10"/>
        <v>3681</v>
      </c>
      <c r="P27" s="124">
        <f t="shared" si="10"/>
        <v>0</v>
      </c>
      <c r="Q27" s="124">
        <f t="shared" si="10"/>
        <v>0</v>
      </c>
      <c r="R27" s="124">
        <f t="shared" si="10"/>
        <v>3681</v>
      </c>
      <c r="S27" s="124">
        <f t="shared" si="10"/>
        <v>0</v>
      </c>
      <c r="T27" s="124">
        <f t="shared" si="10"/>
        <v>0</v>
      </c>
      <c r="U27" s="124">
        <f t="shared" si="10"/>
        <v>0</v>
      </c>
      <c r="V27" s="124">
        <f t="shared" si="10"/>
        <v>0</v>
      </c>
      <c r="W27" s="124">
        <f t="shared" si="10"/>
        <v>3681</v>
      </c>
      <c r="X27" s="124">
        <f t="shared" si="10"/>
        <v>0</v>
      </c>
      <c r="Y27" s="124">
        <f t="shared" si="10"/>
        <v>0</v>
      </c>
      <c r="Z27" s="124">
        <f t="shared" si="10"/>
        <v>3681</v>
      </c>
      <c r="AA27" s="124">
        <f t="shared" si="10"/>
        <v>8075</v>
      </c>
      <c r="AB27" s="124">
        <f t="shared" si="10"/>
        <v>0</v>
      </c>
      <c r="AC27" s="124">
        <f t="shared" si="10"/>
        <v>0</v>
      </c>
      <c r="AD27" s="124">
        <f t="shared" si="10"/>
        <v>8075</v>
      </c>
      <c r="AE27" s="124">
        <f t="shared" si="10"/>
        <v>4394</v>
      </c>
      <c r="AF27" s="124">
        <f t="shared" si="10"/>
        <v>0</v>
      </c>
      <c r="AG27" s="124">
        <f t="shared" si="10"/>
        <v>0</v>
      </c>
      <c r="AH27" s="124">
        <f t="shared" si="10"/>
        <v>4394</v>
      </c>
      <c r="AI27" s="38"/>
    </row>
    <row r="28" spans="1:35" s="2" customFormat="1" ht="140.25" customHeight="1">
      <c r="A28" s="43">
        <v>1</v>
      </c>
      <c r="B28" s="30" t="s">
        <v>531</v>
      </c>
      <c r="C28" s="40"/>
      <c r="D28" s="37"/>
      <c r="E28" s="37"/>
      <c r="F28" s="37"/>
      <c r="G28" s="122" t="s">
        <v>532</v>
      </c>
      <c r="H28" s="123">
        <v>8075</v>
      </c>
      <c r="I28" s="123"/>
      <c r="J28" s="123"/>
      <c r="K28" s="123"/>
      <c r="L28" s="123">
        <v>8075</v>
      </c>
      <c r="M28" s="123">
        <v>8075</v>
      </c>
      <c r="N28" s="123"/>
      <c r="O28" s="123">
        <v>3681</v>
      </c>
      <c r="P28" s="123"/>
      <c r="Q28" s="123"/>
      <c r="R28" s="123">
        <v>3681</v>
      </c>
      <c r="S28" s="123"/>
      <c r="T28" s="123"/>
      <c r="U28" s="123"/>
      <c r="V28" s="123"/>
      <c r="W28" s="123">
        <v>3681</v>
      </c>
      <c r="X28" s="123"/>
      <c r="Y28" s="123"/>
      <c r="Z28" s="123">
        <v>3681</v>
      </c>
      <c r="AA28" s="123">
        <v>8075</v>
      </c>
      <c r="AB28" s="123"/>
      <c r="AC28" s="123"/>
      <c r="AD28" s="123">
        <v>8075</v>
      </c>
      <c r="AE28" s="123">
        <v>4394</v>
      </c>
      <c r="AF28" s="123"/>
      <c r="AG28" s="123"/>
      <c r="AH28" s="123">
        <v>4394</v>
      </c>
      <c r="AI28" s="38"/>
    </row>
    <row r="29" spans="1:35" s="2" customFormat="1" ht="19.5">
      <c r="A29" s="39"/>
      <c r="B29" s="40"/>
      <c r="C29" s="40"/>
      <c r="D29" s="37"/>
      <c r="E29" s="37"/>
      <c r="F29" s="37"/>
      <c r="G29" s="37"/>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row>
    <row r="30" spans="1:35" ht="18.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18.7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18.7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4" customFormat="1" ht="18.75"/>
    <row r="34" s="4" customFormat="1" ht="18.75"/>
    <row r="35" s="4" customFormat="1" ht="18.75"/>
    <row r="36" s="4" customFormat="1" ht="18.75"/>
    <row r="37" s="4" customFormat="1" ht="18.75"/>
    <row r="38" s="4" customFormat="1" ht="18.75"/>
    <row r="39" s="4" customFormat="1" ht="18.75"/>
    <row r="40" s="4" customFormat="1" ht="18.75"/>
    <row r="41" s="4" customFormat="1" ht="18.75"/>
    <row r="42" s="4" customFormat="1" ht="18.75"/>
    <row r="43" s="4" customFormat="1" ht="18.75"/>
    <row r="44" s="4" customFormat="1" ht="18.75"/>
    <row r="45" s="4" customFormat="1" ht="18.75"/>
    <row r="46" s="4" customFormat="1" ht="18.75"/>
    <row r="47" s="4" customFormat="1" ht="18.75"/>
    <row r="48" s="4" customFormat="1" ht="18.75"/>
    <row r="49" s="4" customFormat="1" ht="18.75"/>
    <row r="50" s="4" customFormat="1" ht="18.75"/>
    <row r="51" s="4" customFormat="1" ht="18.75"/>
    <row r="52" s="4" customFormat="1" ht="18.75"/>
    <row r="53" s="4" customFormat="1" ht="18.75"/>
    <row r="54" s="4" customFormat="1" ht="18.75"/>
    <row r="55" s="4" customFormat="1" ht="18.75"/>
    <row r="56" s="4" customFormat="1" ht="18.75"/>
    <row r="57" s="4" customFormat="1" ht="18.75"/>
    <row r="58" s="4" customFormat="1" ht="18.75"/>
    <row r="59" s="4" customFormat="1" ht="18.75"/>
    <row r="60" s="4" customFormat="1" ht="18.75"/>
    <row r="61" s="4" customFormat="1" ht="18.75"/>
    <row r="62" s="4" customFormat="1" ht="18.75"/>
    <row r="63" s="4" customFormat="1" ht="18.75"/>
    <row r="64" s="4" customFormat="1" ht="18.75"/>
    <row r="65" s="4" customFormat="1" ht="18.75"/>
    <row r="66" s="4" customFormat="1" ht="18.75"/>
    <row r="67" s="4" customFormat="1" ht="18.75"/>
    <row r="68" s="4" customFormat="1" ht="18.75"/>
    <row r="69" s="4" customFormat="1" ht="18.75"/>
    <row r="70" s="4" customFormat="1" ht="18.75"/>
    <row r="71" s="4" customFormat="1" ht="18.75"/>
    <row r="72" s="4" customFormat="1" ht="18.75"/>
    <row r="73" s="4" customFormat="1" ht="18.75"/>
    <row r="74" s="4" customFormat="1" ht="18.75"/>
    <row r="75" s="4" customFormat="1" ht="18.75"/>
    <row r="76" s="4" customFormat="1" ht="18.75"/>
    <row r="77" s="4" customFormat="1" ht="18.75"/>
    <row r="78" s="4" customFormat="1" ht="18.75"/>
    <row r="79" s="4" customFormat="1" ht="18.75"/>
    <row r="80" s="4" customFormat="1" ht="18.75"/>
    <row r="81" s="4" customFormat="1" ht="18.75"/>
    <row r="82" s="4" customFormat="1" ht="18.75"/>
    <row r="83" s="4" customFormat="1" ht="18.75"/>
    <row r="84" s="4" customFormat="1" ht="18.75"/>
    <row r="85" s="4" customFormat="1" ht="18.75"/>
    <row r="86" s="4" customFormat="1" ht="18.75"/>
    <row r="87" s="4" customFormat="1" ht="18.75"/>
    <row r="88" s="4" customFormat="1" ht="18.75"/>
    <row r="89" s="4" customFormat="1" ht="18.75"/>
    <row r="90" s="4" customFormat="1" ht="18.75"/>
    <row r="91" s="4" customFormat="1" ht="18.75"/>
    <row r="92" s="4" customFormat="1" ht="18.75"/>
    <row r="93" s="4" customFormat="1" ht="18.75"/>
    <row r="94" s="4" customFormat="1" ht="18.75"/>
    <row r="95" s="4" customFormat="1" ht="18.75"/>
    <row r="96" s="4" customFormat="1" ht="18.75"/>
    <row r="97" s="4" customFormat="1" ht="18.75"/>
    <row r="98" s="4" customFormat="1" ht="18.75"/>
    <row r="99" s="4" customFormat="1" ht="18.75"/>
    <row r="100" s="4" customFormat="1" ht="18.75"/>
    <row r="101" s="4" customFormat="1" ht="18.75"/>
    <row r="102" s="4" customFormat="1" ht="18.75"/>
    <row r="103" s="4" customFormat="1" ht="18.75"/>
    <row r="104" s="4" customFormat="1" ht="18.75"/>
    <row r="105" s="4" customFormat="1" ht="18.75"/>
    <row r="106" s="4" customFormat="1" ht="18.75"/>
    <row r="107" s="4" customFormat="1" ht="18.75"/>
    <row r="108" s="4" customFormat="1" ht="18.75"/>
    <row r="109" s="4" customFormat="1" ht="18.75"/>
    <row r="110" s="4" customFormat="1" ht="18.75"/>
    <row r="111" s="4" customFormat="1" ht="18.75"/>
    <row r="112" s="4" customFormat="1" ht="18.75"/>
    <row r="113" s="4" customFormat="1" ht="18.75"/>
    <row r="114" s="4" customFormat="1" ht="18.75"/>
    <row r="115" s="4" customFormat="1" ht="18.75"/>
    <row r="116" s="4" customFormat="1" ht="18.75"/>
    <row r="117" s="4" customFormat="1" ht="18.75"/>
    <row r="118" s="4" customFormat="1" ht="18.75"/>
    <row r="119" s="4" customFormat="1" ht="18.75"/>
    <row r="120" s="4" customFormat="1" ht="18.75"/>
    <row r="121" s="4" customFormat="1" ht="18.75"/>
    <row r="122" s="4" customFormat="1" ht="18.75"/>
    <row r="123" s="4" customFormat="1" ht="18.75"/>
    <row r="124" s="4" customFormat="1" ht="18.75"/>
    <row r="125" s="4" customFormat="1" ht="18.75"/>
    <row r="126" s="4" customFormat="1" ht="18.75"/>
    <row r="127" s="4" customFormat="1" ht="18.75"/>
    <row r="128" s="4" customFormat="1" ht="18.75"/>
    <row r="129" s="4" customFormat="1" ht="18.75"/>
    <row r="130" s="4" customFormat="1" ht="18.75"/>
    <row r="131" s="4" customFormat="1" ht="18.75"/>
    <row r="132" s="4" customFormat="1" ht="18.75"/>
    <row r="133" s="4" customFormat="1" ht="18.75"/>
    <row r="134" s="4" customFormat="1" ht="18.75"/>
    <row r="135" s="4" customFormat="1" ht="18.75"/>
    <row r="136" s="4" customFormat="1" ht="18.75"/>
    <row r="137" s="4" customFormat="1" ht="18.75"/>
    <row r="138" s="4" customFormat="1" ht="18.75"/>
    <row r="139" s="4" customFormat="1" ht="18.75"/>
    <row r="140" s="4" customFormat="1" ht="18.75"/>
    <row r="141" s="4" customFormat="1" ht="18.75"/>
    <row r="142" s="4" customFormat="1" ht="18.75"/>
    <row r="143" s="4" customFormat="1" ht="18.75"/>
    <row r="144" s="4" customFormat="1" ht="18.75"/>
    <row r="145" s="4" customFormat="1" ht="18.75"/>
    <row r="146" s="4" customFormat="1" ht="18.75"/>
    <row r="147" s="4" customFormat="1" ht="18.75"/>
    <row r="148" s="4" customFormat="1" ht="18.75"/>
    <row r="149" s="4" customFormat="1" ht="18.75"/>
    <row r="150" s="4" customFormat="1" ht="18.75"/>
    <row r="151" s="4" customFormat="1" ht="18.75"/>
    <row r="152" s="4" customFormat="1" ht="18.75"/>
    <row r="153" s="4" customFormat="1" ht="18.75"/>
    <row r="154" s="4" customFormat="1" ht="18.75"/>
    <row r="155" s="4" customFormat="1" ht="18.75"/>
    <row r="156" s="4" customFormat="1" ht="18.75"/>
    <row r="157" s="4" customFormat="1" ht="18.75"/>
    <row r="158" s="4" customFormat="1" ht="18.75"/>
    <row r="159" s="4" customFormat="1" ht="18.75"/>
    <row r="160" s="4" customFormat="1" ht="18.75"/>
    <row r="161" s="4" customFormat="1" ht="18.75"/>
    <row r="162" s="4" customFormat="1" ht="18.75"/>
    <row r="163" s="4" customFormat="1" ht="18.75"/>
    <row r="164" s="4" customFormat="1" ht="18.75"/>
    <row r="165" s="4" customFormat="1" ht="18.75"/>
    <row r="166" s="4" customFormat="1" ht="18.75"/>
    <row r="167" s="4" customFormat="1" ht="18.75"/>
    <row r="168" s="4" customFormat="1" ht="18.75"/>
    <row r="169" s="4" customFormat="1" ht="18.75"/>
    <row r="170" s="4" customFormat="1" ht="18.75"/>
    <row r="171" s="4" customFormat="1" ht="18.75"/>
    <row r="172" s="4" customFormat="1" ht="18.75"/>
    <row r="173" s="4" customFormat="1" ht="18.75"/>
    <row r="174" s="4" customFormat="1" ht="18.75"/>
    <row r="175" s="4" customFormat="1" ht="18.75"/>
    <row r="176" s="4" customFormat="1" ht="18.75"/>
    <row r="177" s="4" customFormat="1" ht="18.75"/>
    <row r="178" s="4" customFormat="1" ht="18.75"/>
    <row r="179" s="4" customFormat="1" ht="18.75"/>
    <row r="180" s="4" customFormat="1" ht="18.75"/>
    <row r="181" s="4" customFormat="1" ht="18.75"/>
    <row r="182" s="4" customFormat="1" ht="18.75"/>
    <row r="183" s="4" customFormat="1" ht="18.75"/>
    <row r="184" s="4" customFormat="1" ht="18.75"/>
    <row r="185" s="4" customFormat="1" ht="18.75"/>
    <row r="186" s="4" customFormat="1" ht="18.75"/>
    <row r="187" s="4" customFormat="1" ht="18.75"/>
    <row r="188" s="4" customFormat="1" ht="18.75"/>
    <row r="189" s="4" customFormat="1" ht="18.75"/>
    <row r="190" s="4" customFormat="1" ht="18.75"/>
    <row r="191" s="4" customFormat="1" ht="18.75"/>
    <row r="192" s="4" customFormat="1" ht="18.75"/>
    <row r="193" s="4" customFormat="1" ht="18.75"/>
    <row r="194" s="4" customFormat="1" ht="18.75"/>
    <row r="195" s="4" customFormat="1" ht="18.75"/>
    <row r="196" s="4" customFormat="1" ht="18.75"/>
    <row r="197" s="4" customFormat="1" ht="18.75"/>
    <row r="198" s="4" customFormat="1" ht="18.75"/>
    <row r="199" s="4" customFormat="1" ht="18.75"/>
    <row r="200" s="4" customFormat="1" ht="18.75"/>
    <row r="201" s="4" customFormat="1" ht="18.75"/>
    <row r="202" s="4" customFormat="1" ht="18.75"/>
    <row r="203" s="4" customFormat="1" ht="18.75"/>
    <row r="204" s="4" customFormat="1" ht="18.75"/>
    <row r="205" s="4" customFormat="1" ht="18.75"/>
    <row r="206" s="4" customFormat="1" ht="18.75"/>
    <row r="207" s="4" customFormat="1" ht="18.75"/>
    <row r="208" s="4" customFormat="1" ht="18.75"/>
    <row r="209" s="4" customFormat="1" ht="18.75"/>
    <row r="210" s="4" customFormat="1" ht="18.75"/>
    <row r="211" s="4" customFormat="1" ht="18.75"/>
    <row r="212" s="4" customFormat="1" ht="18.75"/>
    <row r="213" s="4" customFormat="1" ht="18.75"/>
    <row r="214" s="4" customFormat="1" ht="18.75"/>
    <row r="215" s="4" customFormat="1" ht="18.75"/>
    <row r="216" s="4" customFormat="1" ht="18.75"/>
    <row r="217" s="4" customFormat="1" ht="18.75"/>
    <row r="218" s="4" customFormat="1" ht="18.75"/>
    <row r="219" s="4" customFormat="1" ht="18.75"/>
    <row r="220" s="4" customFormat="1" ht="18.75"/>
    <row r="221" s="4" customFormat="1" ht="18.75"/>
    <row r="222" s="4" customFormat="1" ht="18.75"/>
    <row r="223" s="4" customFormat="1" ht="18.75"/>
    <row r="224" s="4" customFormat="1" ht="18.75"/>
    <row r="225" s="4" customFormat="1" ht="18.75"/>
    <row r="226" s="4" customFormat="1" ht="18.75"/>
    <row r="227" s="4" customFormat="1" ht="18.75"/>
    <row r="228" s="4" customFormat="1" ht="18.75"/>
    <row r="229" s="4" customFormat="1" ht="18.75"/>
    <row r="230" s="4" customFormat="1" ht="18.75"/>
    <row r="231" s="4" customFormat="1" ht="18.75"/>
    <row r="232" s="4" customFormat="1" ht="18.75"/>
    <row r="233" s="4" customFormat="1" ht="18.75"/>
    <row r="234" s="4" customFormat="1" ht="18.75"/>
    <row r="235" s="4" customFormat="1" ht="18.75"/>
    <row r="236" s="4" customFormat="1" ht="18.75"/>
    <row r="237" s="4" customFormat="1" ht="18.75"/>
    <row r="238" s="4" customFormat="1" ht="18.75"/>
    <row r="239" s="4" customFormat="1" ht="18.75"/>
    <row r="240" s="4" customFormat="1" ht="18.75"/>
    <row r="241" s="4" customFormat="1" ht="18.75"/>
    <row r="242" s="4" customFormat="1" ht="18.75"/>
    <row r="243" s="4" customFormat="1" ht="18.75"/>
    <row r="244" s="4" customFormat="1" ht="18.75"/>
    <row r="245" s="4" customFormat="1" ht="18.75"/>
    <row r="246" s="4" customFormat="1" ht="18.75"/>
    <row r="247" s="4" customFormat="1" ht="18.75"/>
    <row r="248" s="4" customFormat="1" ht="18.75"/>
    <row r="249" s="4" customFormat="1" ht="18.75"/>
    <row r="250" s="4" customFormat="1" ht="18.75"/>
    <row r="251" s="4" customFormat="1" ht="18.75"/>
    <row r="252" s="4" customFormat="1" ht="18.75"/>
    <row r="253" s="4" customFormat="1" ht="18.75"/>
    <row r="254" s="4" customFormat="1" ht="18.75"/>
    <row r="255" s="4" customFormat="1" ht="18.75"/>
    <row r="256" s="4" customFormat="1" ht="18.75"/>
    <row r="257" s="4" customFormat="1" ht="18.75"/>
    <row r="258" s="4" customFormat="1" ht="18.75"/>
    <row r="259" s="4" customFormat="1" ht="18.75"/>
    <row r="260" s="4" customFormat="1" ht="18.75"/>
    <row r="261" s="4" customFormat="1" ht="18.75"/>
    <row r="262" s="4" customFormat="1" ht="18.75"/>
    <row r="263" s="4" customFormat="1" ht="18.75"/>
    <row r="264" s="4" customFormat="1" ht="18.75"/>
    <row r="265" s="4" customFormat="1" ht="18.75"/>
    <row r="266" s="4" customFormat="1" ht="18.75"/>
    <row r="267" s="4" customFormat="1" ht="18.75"/>
    <row r="268" s="4" customFormat="1" ht="18.75"/>
    <row r="269" s="4" customFormat="1" ht="18.75"/>
    <row r="270" s="4" customFormat="1" ht="18.75"/>
    <row r="271" s="4" customFormat="1" ht="18.75"/>
    <row r="272" s="4" customFormat="1" ht="18.75"/>
    <row r="273" s="4" customFormat="1" ht="18.75"/>
    <row r="274" s="4" customFormat="1" ht="18.75"/>
    <row r="275" s="4" customFormat="1" ht="18.75"/>
    <row r="276" s="4" customFormat="1" ht="18.75"/>
    <row r="277" s="4" customFormat="1" ht="18.75"/>
    <row r="278" s="4" customFormat="1" ht="18.75"/>
    <row r="279" s="4" customFormat="1" ht="18.75"/>
    <row r="280" s="4" customFormat="1" ht="18.75"/>
    <row r="281" s="4" customFormat="1" ht="18.75"/>
    <row r="282" s="4" customFormat="1" ht="18.75"/>
    <row r="283" s="4" customFormat="1" ht="18.75"/>
    <row r="284" s="4" customFormat="1" ht="18.75"/>
    <row r="285" s="4" customFormat="1" ht="18.75"/>
    <row r="286" s="4" customFormat="1" ht="18.75"/>
    <row r="287" s="4" customFormat="1" ht="18.75"/>
    <row r="288" s="4" customFormat="1" ht="18.75"/>
    <row r="289" s="4" customFormat="1" ht="18.75"/>
    <row r="290" s="4" customFormat="1" ht="18.75"/>
    <row r="291" s="4" customFormat="1" ht="18.75"/>
    <row r="292" s="4" customFormat="1" ht="18.75"/>
    <row r="293" s="4" customFormat="1" ht="18.75"/>
    <row r="294" s="4" customFormat="1" ht="18.75"/>
    <row r="295" s="4" customFormat="1" ht="18.75"/>
    <row r="296" s="4" customFormat="1" ht="18.75"/>
    <row r="297" s="4" customFormat="1" ht="18.75"/>
    <row r="298" s="4" customFormat="1" ht="18.75"/>
    <row r="299" s="4" customFormat="1" ht="18.75"/>
    <row r="300" s="4" customFormat="1" ht="18.75"/>
    <row r="301" s="4" customFormat="1" ht="18.75"/>
    <row r="302" s="4" customFormat="1" ht="18.75"/>
    <row r="303" s="4" customFormat="1" ht="18.75"/>
    <row r="304" s="4" customFormat="1" ht="18.75"/>
    <row r="305" s="4" customFormat="1" ht="18.75"/>
    <row r="306" s="4" customFormat="1" ht="18.75"/>
    <row r="307" s="4" customFormat="1" ht="18.75"/>
    <row r="308" s="4" customFormat="1" ht="18.75"/>
    <row r="309" s="4" customFormat="1" ht="18.75"/>
    <row r="310" s="4" customFormat="1" ht="18.75"/>
    <row r="311" s="4" customFormat="1" ht="18.75"/>
  </sheetData>
  <sheetProtection/>
  <mergeCells count="61">
    <mergeCell ref="AF8:AH8"/>
    <mergeCell ref="AH9:AH13"/>
    <mergeCell ref="P8:R8"/>
    <mergeCell ref="AG10:AG13"/>
    <mergeCell ref="AF9:AG9"/>
    <mergeCell ref="D6:D13"/>
    <mergeCell ref="O6:Z6"/>
    <mergeCell ref="V9:V13"/>
    <mergeCell ref="AF10:AF13"/>
    <mergeCell ref="AB9:AC9"/>
    <mergeCell ref="A1:AI1"/>
    <mergeCell ref="A3:AI3"/>
    <mergeCell ref="A5:AI5"/>
    <mergeCell ref="A6:A13"/>
    <mergeCell ref="B6:B13"/>
    <mergeCell ref="A2:AI2"/>
    <mergeCell ref="A4:AI4"/>
    <mergeCell ref="AA8:AA13"/>
    <mergeCell ref="AB8:AD8"/>
    <mergeCell ref="AE8:AE13"/>
    <mergeCell ref="AC10:AC13"/>
    <mergeCell ref="AE6:AH7"/>
    <mergeCell ref="P10:P13"/>
    <mergeCell ref="S7:V7"/>
    <mergeCell ref="Q10:Q13"/>
    <mergeCell ref="F6:F13"/>
    <mergeCell ref="I8:N8"/>
    <mergeCell ref="J11:J13"/>
    <mergeCell ref="X10:X13"/>
    <mergeCell ref="T9:U9"/>
    <mergeCell ref="U10:U13"/>
    <mergeCell ref="H8:H13"/>
    <mergeCell ref="X8:Z8"/>
    <mergeCell ref="I9:J10"/>
    <mergeCell ref="R9:R13"/>
    <mergeCell ref="L11:N11"/>
    <mergeCell ref="K9:N10"/>
    <mergeCell ref="O8:O13"/>
    <mergeCell ref="Z9:Z13"/>
    <mergeCell ref="AB10:AB13"/>
    <mergeCell ref="K11:K13"/>
    <mergeCell ref="L12:L13"/>
    <mergeCell ref="X9:Y9"/>
    <mergeCell ref="C6:C13"/>
    <mergeCell ref="H7:N7"/>
    <mergeCell ref="E6:E13"/>
    <mergeCell ref="M12:N12"/>
    <mergeCell ref="W7:Z7"/>
    <mergeCell ref="I11:I13"/>
    <mergeCell ref="T10:T13"/>
    <mergeCell ref="P9:Q9"/>
    <mergeCell ref="W8:W13"/>
    <mergeCell ref="S8:S13"/>
    <mergeCell ref="AI6:AI13"/>
    <mergeCell ref="G7:G13"/>
    <mergeCell ref="Y10:Y13"/>
    <mergeCell ref="T8:V8"/>
    <mergeCell ref="O7:R7"/>
    <mergeCell ref="G6:N6"/>
    <mergeCell ref="AD9:AD13"/>
    <mergeCell ref="AA6:AD7"/>
  </mergeCells>
  <printOptions horizontalCentered="1"/>
  <pageMargins left="0.5118110236220472" right="0.5118110236220472" top="0.5511811023622047" bottom="0.5511811023622047" header="0.31496062992125984" footer="0.31496062992125984"/>
  <pageSetup fitToHeight="0" fitToWidth="1" horizontalDpi="600" verticalDpi="600" orientation="landscape" paperSize="9" scale="34" r:id="rId1"/>
</worksheet>
</file>

<file path=xl/worksheets/sheet6.xml><?xml version="1.0" encoding="utf-8"?>
<worksheet xmlns="http://schemas.openxmlformats.org/spreadsheetml/2006/main" xmlns:r="http://schemas.openxmlformats.org/officeDocument/2006/relationships">
  <sheetPr>
    <pageSetUpPr fitToPage="1"/>
  </sheetPr>
  <dimension ref="A1:Y398"/>
  <sheetViews>
    <sheetView zoomScale="70" zoomScaleNormal="70" zoomScalePageLayoutView="55" workbookViewId="0" topLeftCell="A31">
      <selection activeCell="X12" sqref="X12"/>
    </sheetView>
  </sheetViews>
  <sheetFormatPr defaultColWidth="9.140625" defaultRowHeight="15"/>
  <cols>
    <col min="1" max="1" width="5.140625" style="19" customWidth="1"/>
    <col min="2" max="2" width="28.28125" style="15" customWidth="1"/>
    <col min="3" max="3" width="10.00390625" style="16" customWidth="1"/>
    <col min="4" max="4" width="10.421875" style="16" customWidth="1"/>
    <col min="5" max="5" width="9.57421875" style="16" customWidth="1"/>
    <col min="6" max="6" width="12.00390625" style="16" customWidth="1"/>
    <col min="7" max="7" width="11.8515625" style="14" customWidth="1"/>
    <col min="8" max="14" width="10.8515625" style="14" customWidth="1"/>
    <col min="15" max="15" width="11.00390625" style="14" customWidth="1"/>
    <col min="16" max="17" width="10.8515625" style="14" customWidth="1"/>
    <col min="18" max="18" width="11.7109375" style="14" customWidth="1"/>
    <col min="19" max="19" width="14.140625" style="14" customWidth="1"/>
    <col min="20" max="20" width="14.00390625" style="14" customWidth="1"/>
    <col min="21" max="21" width="10.8515625" style="14" customWidth="1"/>
    <col min="22" max="22" width="11.7109375" style="14" customWidth="1"/>
    <col min="23" max="23" width="14.7109375" style="14" customWidth="1"/>
    <col min="24" max="24" width="14.00390625" style="14" customWidth="1"/>
    <col min="25" max="25" width="10.421875" style="14" customWidth="1"/>
    <col min="26" max="16384" width="9.140625" style="4" customWidth="1"/>
  </cols>
  <sheetData>
    <row r="1" spans="1:25" s="1" customFormat="1" ht="32.25" customHeight="1">
      <c r="A1" s="210" t="s">
        <v>87</v>
      </c>
      <c r="B1" s="210"/>
      <c r="C1" s="210"/>
      <c r="D1" s="210"/>
      <c r="E1" s="210"/>
      <c r="F1" s="210"/>
      <c r="G1" s="210"/>
      <c r="H1" s="210"/>
      <c r="I1" s="210"/>
      <c r="J1" s="210"/>
      <c r="K1" s="210"/>
      <c r="L1" s="210"/>
      <c r="M1" s="210"/>
      <c r="N1" s="210"/>
      <c r="O1" s="210"/>
      <c r="P1" s="210"/>
      <c r="Q1" s="210"/>
      <c r="R1" s="210"/>
      <c r="S1" s="210"/>
      <c r="T1" s="210"/>
      <c r="U1" s="210"/>
      <c r="V1" s="210"/>
      <c r="W1" s="210"/>
      <c r="X1" s="210"/>
      <c r="Y1" s="210"/>
    </row>
    <row r="2" spans="1:25" s="1" customFormat="1" ht="32.25" customHeight="1" hidden="1">
      <c r="A2" s="57"/>
      <c r="B2" s="3"/>
      <c r="C2" s="3"/>
      <c r="D2" s="3"/>
      <c r="E2" s="3"/>
      <c r="F2" s="3"/>
      <c r="G2" s="3"/>
      <c r="H2" s="2"/>
      <c r="I2" s="2"/>
      <c r="J2" s="2"/>
      <c r="K2" s="2"/>
      <c r="L2" s="2"/>
      <c r="M2" s="2"/>
      <c r="N2" s="2"/>
      <c r="O2" s="3"/>
      <c r="P2" s="58"/>
      <c r="Q2" s="58"/>
      <c r="R2" s="58"/>
      <c r="S2" s="58"/>
      <c r="T2" s="58"/>
      <c r="U2" s="58"/>
      <c r="V2" s="58"/>
      <c r="W2" s="58"/>
      <c r="X2" s="58"/>
      <c r="Y2" s="14" t="s">
        <v>29</v>
      </c>
    </row>
    <row r="3" spans="1:25" s="1" customFormat="1" ht="35.25" customHeight="1">
      <c r="A3" s="211" t="s">
        <v>85</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5" ht="56.25" customHeight="1">
      <c r="A4" s="203" t="s">
        <v>110</v>
      </c>
      <c r="B4" s="203"/>
      <c r="C4" s="203"/>
      <c r="D4" s="203"/>
      <c r="E4" s="203"/>
      <c r="F4" s="203"/>
      <c r="G4" s="203"/>
      <c r="H4" s="203"/>
      <c r="I4" s="203"/>
      <c r="J4" s="203"/>
      <c r="K4" s="203"/>
      <c r="L4" s="203"/>
      <c r="M4" s="203"/>
      <c r="N4" s="203"/>
      <c r="O4" s="203"/>
      <c r="P4" s="203"/>
      <c r="Q4" s="203"/>
      <c r="R4" s="203"/>
      <c r="S4" s="203"/>
      <c r="T4" s="203"/>
      <c r="U4" s="203"/>
      <c r="V4" s="203"/>
      <c r="W4" s="203"/>
      <c r="X4" s="203"/>
      <c r="Y4" s="203"/>
    </row>
    <row r="5" spans="1:25" ht="18.75">
      <c r="A5" s="212" t="s">
        <v>89</v>
      </c>
      <c r="B5" s="212"/>
      <c r="C5" s="212"/>
      <c r="D5" s="212"/>
      <c r="E5" s="212"/>
      <c r="F5" s="212"/>
      <c r="G5" s="212"/>
      <c r="H5" s="212"/>
      <c r="I5" s="212"/>
      <c r="J5" s="212"/>
      <c r="K5" s="212"/>
      <c r="L5" s="212"/>
      <c r="M5" s="212"/>
      <c r="N5" s="212"/>
      <c r="O5" s="212"/>
      <c r="P5" s="212"/>
      <c r="Q5" s="212"/>
      <c r="R5" s="212"/>
      <c r="S5" s="212"/>
      <c r="T5" s="212"/>
      <c r="U5" s="212"/>
      <c r="V5" s="212"/>
      <c r="W5" s="212"/>
      <c r="X5" s="212"/>
      <c r="Y5" s="212"/>
    </row>
    <row r="6" spans="1:25" s="5" customFormat="1" ht="35.25" customHeight="1">
      <c r="A6" s="213" t="s">
        <v>1</v>
      </c>
      <c r="B6" s="213"/>
      <c r="C6" s="213"/>
      <c r="D6" s="213"/>
      <c r="E6" s="213"/>
      <c r="F6" s="213"/>
      <c r="G6" s="213"/>
      <c r="H6" s="213"/>
      <c r="I6" s="213"/>
      <c r="J6" s="213"/>
      <c r="K6" s="213"/>
      <c r="L6" s="213"/>
      <c r="M6" s="213"/>
      <c r="N6" s="213"/>
      <c r="O6" s="213"/>
      <c r="P6" s="213"/>
      <c r="Q6" s="213"/>
      <c r="R6" s="213"/>
      <c r="S6" s="213"/>
      <c r="T6" s="213"/>
      <c r="U6" s="213"/>
      <c r="V6" s="213"/>
      <c r="W6" s="213"/>
      <c r="X6" s="213"/>
      <c r="Y6" s="213"/>
    </row>
    <row r="7" spans="1:25" s="6" customFormat="1" ht="29.25" customHeight="1">
      <c r="A7" s="252" t="s">
        <v>30</v>
      </c>
      <c r="B7" s="253" t="s">
        <v>10</v>
      </c>
      <c r="C7" s="253" t="s">
        <v>31</v>
      </c>
      <c r="D7" s="253" t="s">
        <v>32</v>
      </c>
      <c r="E7" s="253" t="s">
        <v>33</v>
      </c>
      <c r="F7" s="254" t="s">
        <v>34</v>
      </c>
      <c r="G7" s="254"/>
      <c r="H7" s="254"/>
      <c r="I7" s="255" t="s">
        <v>97</v>
      </c>
      <c r="J7" s="261"/>
      <c r="K7" s="261"/>
      <c r="L7" s="261"/>
      <c r="M7" s="261"/>
      <c r="N7" s="256"/>
      <c r="O7" s="263" t="s">
        <v>100</v>
      </c>
      <c r="P7" s="264"/>
      <c r="Q7" s="263" t="s">
        <v>50</v>
      </c>
      <c r="R7" s="267"/>
      <c r="S7" s="267"/>
      <c r="T7" s="268"/>
      <c r="U7" s="263" t="s">
        <v>92</v>
      </c>
      <c r="V7" s="267"/>
      <c r="W7" s="267"/>
      <c r="X7" s="268"/>
      <c r="Y7" s="253" t="s">
        <v>35</v>
      </c>
    </row>
    <row r="8" spans="1:25" s="6" customFormat="1" ht="61.5" customHeight="1">
      <c r="A8" s="252"/>
      <c r="B8" s="253"/>
      <c r="C8" s="253"/>
      <c r="D8" s="253"/>
      <c r="E8" s="253"/>
      <c r="F8" s="254" t="s">
        <v>16</v>
      </c>
      <c r="G8" s="254" t="s">
        <v>37</v>
      </c>
      <c r="H8" s="254"/>
      <c r="I8" s="255" t="s">
        <v>22</v>
      </c>
      <c r="J8" s="256"/>
      <c r="K8" s="255" t="s">
        <v>101</v>
      </c>
      <c r="L8" s="256"/>
      <c r="M8" s="255" t="s">
        <v>99</v>
      </c>
      <c r="N8" s="256"/>
      <c r="O8" s="265"/>
      <c r="P8" s="266"/>
      <c r="Q8" s="269"/>
      <c r="R8" s="270"/>
      <c r="S8" s="270"/>
      <c r="T8" s="271"/>
      <c r="U8" s="269"/>
      <c r="V8" s="270"/>
      <c r="W8" s="270"/>
      <c r="X8" s="271"/>
      <c r="Y8" s="253"/>
    </row>
    <row r="9" spans="1:25" s="6" customFormat="1" ht="57" customHeight="1">
      <c r="A9" s="252"/>
      <c r="B9" s="253"/>
      <c r="C9" s="253"/>
      <c r="D9" s="253"/>
      <c r="E9" s="253"/>
      <c r="F9" s="254"/>
      <c r="G9" s="254" t="s">
        <v>3</v>
      </c>
      <c r="H9" s="258" t="s">
        <v>81</v>
      </c>
      <c r="I9" s="254" t="s">
        <v>3</v>
      </c>
      <c r="J9" s="258" t="s">
        <v>81</v>
      </c>
      <c r="K9" s="254" t="s">
        <v>3</v>
      </c>
      <c r="L9" s="258" t="s">
        <v>81</v>
      </c>
      <c r="M9" s="254" t="s">
        <v>3</v>
      </c>
      <c r="N9" s="258" t="s">
        <v>81</v>
      </c>
      <c r="O9" s="254" t="s">
        <v>3</v>
      </c>
      <c r="P9" s="258" t="s">
        <v>81</v>
      </c>
      <c r="Q9" s="254" t="s">
        <v>3</v>
      </c>
      <c r="R9" s="254" t="s">
        <v>81</v>
      </c>
      <c r="S9" s="254"/>
      <c r="T9" s="254"/>
      <c r="U9" s="254" t="s">
        <v>3</v>
      </c>
      <c r="V9" s="254" t="s">
        <v>81</v>
      </c>
      <c r="W9" s="254"/>
      <c r="X9" s="254"/>
      <c r="Y9" s="253"/>
    </row>
    <row r="10" spans="1:25" s="6" customFormat="1" ht="30.75" customHeight="1">
      <c r="A10" s="252"/>
      <c r="B10" s="253"/>
      <c r="C10" s="253"/>
      <c r="D10" s="253"/>
      <c r="E10" s="253"/>
      <c r="F10" s="254"/>
      <c r="G10" s="254"/>
      <c r="H10" s="259"/>
      <c r="I10" s="254"/>
      <c r="J10" s="259"/>
      <c r="K10" s="254"/>
      <c r="L10" s="259"/>
      <c r="M10" s="254"/>
      <c r="N10" s="259"/>
      <c r="O10" s="254"/>
      <c r="P10" s="259"/>
      <c r="Q10" s="254"/>
      <c r="R10" s="258" t="s">
        <v>38</v>
      </c>
      <c r="S10" s="262" t="s">
        <v>8</v>
      </c>
      <c r="T10" s="262"/>
      <c r="U10" s="254"/>
      <c r="V10" s="258" t="s">
        <v>38</v>
      </c>
      <c r="W10" s="262" t="s">
        <v>8</v>
      </c>
      <c r="X10" s="262"/>
      <c r="Y10" s="253"/>
    </row>
    <row r="11" spans="1:25" s="6" customFormat="1" ht="77.25" customHeight="1">
      <c r="A11" s="252"/>
      <c r="B11" s="253"/>
      <c r="C11" s="253"/>
      <c r="D11" s="253"/>
      <c r="E11" s="253"/>
      <c r="F11" s="254"/>
      <c r="G11" s="257"/>
      <c r="H11" s="260"/>
      <c r="I11" s="257"/>
      <c r="J11" s="260"/>
      <c r="K11" s="257"/>
      <c r="L11" s="260"/>
      <c r="M11" s="257"/>
      <c r="N11" s="260"/>
      <c r="O11" s="257"/>
      <c r="P11" s="260"/>
      <c r="Q11" s="257"/>
      <c r="R11" s="260"/>
      <c r="S11" s="22" t="s">
        <v>72</v>
      </c>
      <c r="T11" s="69" t="s">
        <v>111</v>
      </c>
      <c r="U11" s="257"/>
      <c r="V11" s="260"/>
      <c r="W11" s="22" t="s">
        <v>72</v>
      </c>
      <c r="X11" s="69" t="s">
        <v>111</v>
      </c>
      <c r="Y11" s="253"/>
    </row>
    <row r="12" spans="1:25" s="8" customFormat="1" ht="30.75" customHeight="1">
      <c r="A12" s="33">
        <v>1</v>
      </c>
      <c r="B12" s="7">
        <v>2</v>
      </c>
      <c r="C12" s="33">
        <v>3</v>
      </c>
      <c r="D12" s="7">
        <v>4</v>
      </c>
      <c r="E12" s="33">
        <v>5</v>
      </c>
      <c r="F12" s="7">
        <v>6</v>
      </c>
      <c r="G12" s="33">
        <v>7</v>
      </c>
      <c r="H12" s="7">
        <v>8</v>
      </c>
      <c r="I12" s="33">
        <v>9</v>
      </c>
      <c r="J12" s="7">
        <v>10</v>
      </c>
      <c r="K12" s="33">
        <v>13</v>
      </c>
      <c r="L12" s="7">
        <v>14</v>
      </c>
      <c r="M12" s="33">
        <v>15</v>
      </c>
      <c r="N12" s="7">
        <v>16</v>
      </c>
      <c r="O12" s="33">
        <v>17</v>
      </c>
      <c r="P12" s="7">
        <v>18</v>
      </c>
      <c r="Q12" s="7">
        <v>19</v>
      </c>
      <c r="R12" s="33">
        <v>20</v>
      </c>
      <c r="S12" s="7">
        <v>21</v>
      </c>
      <c r="T12" s="33">
        <v>22</v>
      </c>
      <c r="U12" s="7">
        <v>23</v>
      </c>
      <c r="V12" s="33">
        <v>24</v>
      </c>
      <c r="W12" s="7">
        <v>25</v>
      </c>
      <c r="X12" s="33">
        <v>26</v>
      </c>
      <c r="Y12" s="7">
        <v>27</v>
      </c>
    </row>
    <row r="13" spans="1:25" s="8" customFormat="1" ht="40.5" customHeight="1">
      <c r="A13" s="17"/>
      <c r="B13" s="24" t="s">
        <v>4</v>
      </c>
      <c r="C13" s="7"/>
      <c r="D13" s="7"/>
      <c r="E13" s="7"/>
      <c r="F13" s="7"/>
      <c r="G13" s="7"/>
      <c r="H13" s="7"/>
      <c r="I13" s="7"/>
      <c r="J13" s="7"/>
      <c r="K13" s="7"/>
      <c r="L13" s="7"/>
      <c r="M13" s="7"/>
      <c r="N13" s="7"/>
      <c r="O13" s="7"/>
      <c r="P13" s="7"/>
      <c r="Q13" s="7"/>
      <c r="R13" s="7"/>
      <c r="S13" s="7"/>
      <c r="T13" s="7"/>
      <c r="U13" s="7"/>
      <c r="V13" s="7"/>
      <c r="W13" s="7"/>
      <c r="X13" s="7"/>
      <c r="Y13" s="7"/>
    </row>
    <row r="14" spans="1:25" s="8" customFormat="1" ht="40.5" customHeight="1">
      <c r="A14" s="48" t="s">
        <v>39</v>
      </c>
      <c r="B14" s="26" t="s">
        <v>82</v>
      </c>
      <c r="C14" s="7"/>
      <c r="D14" s="7"/>
      <c r="E14" s="7"/>
      <c r="F14" s="7"/>
      <c r="G14" s="7"/>
      <c r="H14" s="7"/>
      <c r="I14" s="7"/>
      <c r="J14" s="7"/>
      <c r="K14" s="7"/>
      <c r="L14" s="7"/>
      <c r="M14" s="7"/>
      <c r="N14" s="7"/>
      <c r="O14" s="7"/>
      <c r="P14" s="7"/>
      <c r="Q14" s="7"/>
      <c r="R14" s="7"/>
      <c r="S14" s="7"/>
      <c r="T14" s="7"/>
      <c r="U14" s="7"/>
      <c r="V14" s="7"/>
      <c r="W14" s="7"/>
      <c r="X14" s="7"/>
      <c r="Y14" s="7"/>
    </row>
    <row r="15" spans="1:25" s="8" customFormat="1" ht="40.5" customHeight="1">
      <c r="A15" s="25" t="s">
        <v>40</v>
      </c>
      <c r="B15" s="26" t="s">
        <v>61</v>
      </c>
      <c r="C15" s="7"/>
      <c r="D15" s="7"/>
      <c r="E15" s="7"/>
      <c r="F15" s="7"/>
      <c r="G15" s="7"/>
      <c r="H15" s="7"/>
      <c r="I15" s="7"/>
      <c r="J15" s="7"/>
      <c r="K15" s="7"/>
      <c r="L15" s="7"/>
      <c r="M15" s="7"/>
      <c r="N15" s="7"/>
      <c r="O15" s="7"/>
      <c r="P15" s="7"/>
      <c r="Q15" s="7"/>
      <c r="R15" s="7"/>
      <c r="S15" s="7"/>
      <c r="T15" s="7"/>
      <c r="U15" s="7"/>
      <c r="V15" s="7"/>
      <c r="W15" s="7"/>
      <c r="X15" s="7"/>
      <c r="Y15" s="7"/>
    </row>
    <row r="16" spans="1:25" s="8" customFormat="1" ht="40.5" customHeight="1">
      <c r="A16" s="29">
        <v>1</v>
      </c>
      <c r="B16" s="30" t="s">
        <v>42</v>
      </c>
      <c r="C16" s="7"/>
      <c r="D16" s="7"/>
      <c r="E16" s="7"/>
      <c r="F16" s="7"/>
      <c r="G16" s="7"/>
      <c r="H16" s="7"/>
      <c r="I16" s="7"/>
      <c r="J16" s="7"/>
      <c r="K16" s="7"/>
      <c r="L16" s="7"/>
      <c r="M16" s="7"/>
      <c r="N16" s="7"/>
      <c r="O16" s="7"/>
      <c r="P16" s="7"/>
      <c r="Q16" s="7"/>
      <c r="R16" s="7"/>
      <c r="S16" s="7"/>
      <c r="T16" s="7"/>
      <c r="U16" s="7"/>
      <c r="V16" s="7"/>
      <c r="W16" s="7"/>
      <c r="X16" s="7"/>
      <c r="Y16" s="7"/>
    </row>
    <row r="17" spans="1:25" s="8" customFormat="1" ht="35.25" customHeight="1">
      <c r="A17" s="31" t="s">
        <v>2</v>
      </c>
      <c r="B17" s="32" t="s">
        <v>44</v>
      </c>
      <c r="C17" s="7"/>
      <c r="D17" s="7"/>
      <c r="E17" s="7"/>
      <c r="F17" s="7"/>
      <c r="G17" s="7"/>
      <c r="H17" s="7"/>
      <c r="I17" s="7"/>
      <c r="J17" s="7"/>
      <c r="K17" s="7"/>
      <c r="L17" s="7"/>
      <c r="M17" s="7"/>
      <c r="N17" s="7"/>
      <c r="O17" s="7"/>
      <c r="P17" s="7"/>
      <c r="Q17" s="7"/>
      <c r="R17" s="7"/>
      <c r="S17" s="7"/>
      <c r="T17" s="7"/>
      <c r="U17" s="7"/>
      <c r="V17" s="7"/>
      <c r="W17" s="7"/>
      <c r="X17" s="7"/>
      <c r="Y17" s="7"/>
    </row>
    <row r="18" spans="1:25" s="8" customFormat="1" ht="40.5" customHeight="1">
      <c r="A18" s="25" t="s">
        <v>45</v>
      </c>
      <c r="B18" s="26" t="s">
        <v>62</v>
      </c>
      <c r="C18" s="7"/>
      <c r="D18" s="7"/>
      <c r="E18" s="7"/>
      <c r="F18" s="7"/>
      <c r="G18" s="7"/>
      <c r="H18" s="7"/>
      <c r="I18" s="7"/>
      <c r="J18" s="7"/>
      <c r="K18" s="7"/>
      <c r="L18" s="7"/>
      <c r="M18" s="7"/>
      <c r="N18" s="7"/>
      <c r="O18" s="7"/>
      <c r="P18" s="7"/>
      <c r="Q18" s="7"/>
      <c r="R18" s="7"/>
      <c r="S18" s="7"/>
      <c r="T18" s="7"/>
      <c r="U18" s="7"/>
      <c r="V18" s="7"/>
      <c r="W18" s="7"/>
      <c r="X18" s="7"/>
      <c r="Y18" s="7"/>
    </row>
    <row r="19" spans="1:25" s="2" customFormat="1" ht="81" customHeight="1">
      <c r="A19" s="35" t="s">
        <v>41</v>
      </c>
      <c r="B19" s="36" t="s">
        <v>102</v>
      </c>
      <c r="C19" s="37"/>
      <c r="D19" s="37"/>
      <c r="E19" s="37"/>
      <c r="F19" s="37"/>
      <c r="G19" s="38"/>
      <c r="H19" s="38"/>
      <c r="I19" s="38"/>
      <c r="J19" s="38"/>
      <c r="K19" s="38"/>
      <c r="L19" s="38"/>
      <c r="M19" s="38"/>
      <c r="N19" s="38"/>
      <c r="O19" s="38"/>
      <c r="P19" s="38"/>
      <c r="Q19" s="38"/>
      <c r="R19" s="38"/>
      <c r="S19" s="38"/>
      <c r="T19" s="38"/>
      <c r="U19" s="38"/>
      <c r="V19" s="38"/>
      <c r="W19" s="38"/>
      <c r="X19" s="38"/>
      <c r="Y19" s="38"/>
    </row>
    <row r="20" spans="1:25" s="3" customFormat="1" ht="36.75" customHeight="1">
      <c r="A20" s="39" t="s">
        <v>47</v>
      </c>
      <c r="B20" s="40" t="s">
        <v>18</v>
      </c>
      <c r="C20" s="41"/>
      <c r="D20" s="41"/>
      <c r="E20" s="41"/>
      <c r="F20" s="41"/>
      <c r="G20" s="42"/>
      <c r="H20" s="42"/>
      <c r="I20" s="42"/>
      <c r="J20" s="42"/>
      <c r="K20" s="42"/>
      <c r="L20" s="42"/>
      <c r="M20" s="42"/>
      <c r="N20" s="42"/>
      <c r="O20" s="42"/>
      <c r="P20" s="42"/>
      <c r="Q20" s="42"/>
      <c r="R20" s="42"/>
      <c r="S20" s="42"/>
      <c r="T20" s="42"/>
      <c r="U20" s="42"/>
      <c r="V20" s="42"/>
      <c r="W20" s="42"/>
      <c r="X20" s="42"/>
      <c r="Y20" s="42"/>
    </row>
    <row r="21" spans="1:25" ht="30" customHeight="1">
      <c r="A21" s="43" t="s">
        <v>13</v>
      </c>
      <c r="B21" s="30" t="s">
        <v>42</v>
      </c>
      <c r="C21" s="27"/>
      <c r="D21" s="27"/>
      <c r="E21" s="27"/>
      <c r="F21" s="27"/>
      <c r="G21" s="28"/>
      <c r="H21" s="28"/>
      <c r="I21" s="28"/>
      <c r="J21" s="28"/>
      <c r="K21" s="28"/>
      <c r="L21" s="28"/>
      <c r="M21" s="28"/>
      <c r="N21" s="28"/>
      <c r="O21" s="28"/>
      <c r="P21" s="28"/>
      <c r="Q21" s="28"/>
      <c r="R21" s="28"/>
      <c r="S21" s="28"/>
      <c r="T21" s="28"/>
      <c r="U21" s="28"/>
      <c r="V21" s="28"/>
      <c r="W21" s="28"/>
      <c r="X21" s="28"/>
      <c r="Y21" s="28"/>
    </row>
    <row r="22" spans="1:25" ht="35.25" customHeight="1">
      <c r="A22" s="43" t="s">
        <v>0</v>
      </c>
      <c r="B22" s="30" t="s">
        <v>42</v>
      </c>
      <c r="C22" s="27"/>
      <c r="D22" s="27"/>
      <c r="E22" s="27"/>
      <c r="F22" s="27"/>
      <c r="G22" s="28"/>
      <c r="H22" s="28"/>
      <c r="I22" s="28"/>
      <c r="J22" s="28"/>
      <c r="K22" s="28"/>
      <c r="L22" s="28"/>
      <c r="M22" s="28"/>
      <c r="N22" s="28"/>
      <c r="O22" s="28"/>
      <c r="P22" s="28"/>
      <c r="Q22" s="28"/>
      <c r="R22" s="28"/>
      <c r="S22" s="28"/>
      <c r="T22" s="28"/>
      <c r="U22" s="28"/>
      <c r="V22" s="28"/>
      <c r="W22" s="28"/>
      <c r="X22" s="28"/>
      <c r="Y22" s="28"/>
    </row>
    <row r="23" spans="1:25" ht="30" customHeight="1">
      <c r="A23" s="43" t="s">
        <v>2</v>
      </c>
      <c r="B23" s="32" t="s">
        <v>44</v>
      </c>
      <c r="C23" s="27"/>
      <c r="D23" s="27"/>
      <c r="E23" s="27"/>
      <c r="F23" s="27"/>
      <c r="G23" s="28"/>
      <c r="H23" s="28"/>
      <c r="I23" s="28"/>
      <c r="J23" s="28"/>
      <c r="K23" s="28"/>
      <c r="L23" s="28"/>
      <c r="M23" s="28"/>
      <c r="N23" s="28"/>
      <c r="O23" s="28"/>
      <c r="P23" s="28"/>
      <c r="Q23" s="28"/>
      <c r="R23" s="28"/>
      <c r="S23" s="28"/>
      <c r="T23" s="28"/>
      <c r="U23" s="28"/>
      <c r="V23" s="28"/>
      <c r="W23" s="28"/>
      <c r="X23" s="28"/>
      <c r="Y23" s="28"/>
    </row>
    <row r="24" spans="1:25" s="3" customFormat="1" ht="30" customHeight="1">
      <c r="A24" s="39" t="s">
        <v>48</v>
      </c>
      <c r="B24" s="40" t="s">
        <v>19</v>
      </c>
      <c r="C24" s="41"/>
      <c r="D24" s="41"/>
      <c r="E24" s="41"/>
      <c r="F24" s="41"/>
      <c r="G24" s="42"/>
      <c r="H24" s="42"/>
      <c r="I24" s="42"/>
      <c r="J24" s="42"/>
      <c r="K24" s="42"/>
      <c r="L24" s="42"/>
      <c r="M24" s="42"/>
      <c r="N24" s="42"/>
      <c r="O24" s="42"/>
      <c r="P24" s="42"/>
      <c r="Q24" s="42"/>
      <c r="R24" s="42"/>
      <c r="S24" s="42"/>
      <c r="T24" s="42"/>
      <c r="U24" s="42"/>
      <c r="V24" s="42"/>
      <c r="W24" s="42"/>
      <c r="X24" s="42"/>
      <c r="Y24" s="42"/>
    </row>
    <row r="25" spans="1:25" ht="35.25" customHeight="1">
      <c r="A25" s="43" t="s">
        <v>13</v>
      </c>
      <c r="B25" s="30" t="s">
        <v>42</v>
      </c>
      <c r="C25" s="27"/>
      <c r="D25" s="27"/>
      <c r="E25" s="27"/>
      <c r="F25" s="27"/>
      <c r="G25" s="28"/>
      <c r="H25" s="28"/>
      <c r="I25" s="28"/>
      <c r="J25" s="28"/>
      <c r="K25" s="28"/>
      <c r="L25" s="28"/>
      <c r="M25" s="28"/>
      <c r="N25" s="28"/>
      <c r="O25" s="28"/>
      <c r="P25" s="28"/>
      <c r="Q25" s="28"/>
      <c r="R25" s="28"/>
      <c r="S25" s="28"/>
      <c r="T25" s="28"/>
      <c r="U25" s="28"/>
      <c r="V25" s="28"/>
      <c r="W25" s="28"/>
      <c r="X25" s="28"/>
      <c r="Y25" s="28"/>
    </row>
    <row r="26" spans="1:25" ht="30" customHeight="1">
      <c r="A26" s="43" t="s">
        <v>2</v>
      </c>
      <c r="B26" s="32" t="s">
        <v>44</v>
      </c>
      <c r="C26" s="27"/>
      <c r="D26" s="27"/>
      <c r="E26" s="27"/>
      <c r="F26" s="27"/>
      <c r="G26" s="28"/>
      <c r="H26" s="28"/>
      <c r="I26" s="28"/>
      <c r="J26" s="28"/>
      <c r="K26" s="28"/>
      <c r="L26" s="28"/>
      <c r="M26" s="28"/>
      <c r="N26" s="28"/>
      <c r="O26" s="28"/>
      <c r="P26" s="28"/>
      <c r="Q26" s="28"/>
      <c r="R26" s="28"/>
      <c r="S26" s="28"/>
      <c r="T26" s="28"/>
      <c r="U26" s="28"/>
      <c r="V26" s="28"/>
      <c r="W26" s="28"/>
      <c r="X26" s="28"/>
      <c r="Y26" s="28"/>
    </row>
    <row r="27" spans="1:25" s="3" customFormat="1" ht="30" customHeight="1">
      <c r="A27" s="39" t="s">
        <v>20</v>
      </c>
      <c r="B27" s="40" t="s">
        <v>21</v>
      </c>
      <c r="C27" s="41"/>
      <c r="D27" s="41"/>
      <c r="E27" s="41"/>
      <c r="F27" s="41"/>
      <c r="G27" s="42"/>
      <c r="H27" s="42"/>
      <c r="I27" s="42"/>
      <c r="J27" s="42"/>
      <c r="K27" s="42"/>
      <c r="L27" s="42"/>
      <c r="M27" s="42"/>
      <c r="N27" s="42"/>
      <c r="O27" s="42"/>
      <c r="P27" s="42"/>
      <c r="Q27" s="42"/>
      <c r="R27" s="42"/>
      <c r="S27" s="42"/>
      <c r="T27" s="42"/>
      <c r="U27" s="42"/>
      <c r="V27" s="42"/>
      <c r="W27" s="42"/>
      <c r="X27" s="42"/>
      <c r="Y27" s="42"/>
    </row>
    <row r="28" spans="1:25" ht="30" customHeight="1">
      <c r="A28" s="43" t="s">
        <v>13</v>
      </c>
      <c r="B28" s="30" t="s">
        <v>42</v>
      </c>
      <c r="C28" s="27"/>
      <c r="D28" s="27"/>
      <c r="E28" s="27"/>
      <c r="F28" s="27"/>
      <c r="G28" s="28"/>
      <c r="H28" s="28"/>
      <c r="I28" s="28"/>
      <c r="J28" s="28"/>
      <c r="K28" s="28"/>
      <c r="L28" s="28"/>
      <c r="M28" s="28"/>
      <c r="N28" s="28"/>
      <c r="O28" s="28"/>
      <c r="P28" s="28"/>
      <c r="Q28" s="28"/>
      <c r="R28" s="28"/>
      <c r="S28" s="28"/>
      <c r="T28" s="28"/>
      <c r="U28" s="28"/>
      <c r="V28" s="28"/>
      <c r="W28" s="28"/>
      <c r="X28" s="28"/>
      <c r="Y28" s="28"/>
    </row>
    <row r="29" spans="1:25" ht="30" customHeight="1">
      <c r="A29" s="43" t="s">
        <v>2</v>
      </c>
      <c r="B29" s="32" t="s">
        <v>44</v>
      </c>
      <c r="C29" s="27"/>
      <c r="D29" s="27"/>
      <c r="E29" s="27"/>
      <c r="F29" s="27"/>
      <c r="G29" s="28"/>
      <c r="H29" s="28"/>
      <c r="I29" s="28"/>
      <c r="J29" s="28"/>
      <c r="K29" s="28"/>
      <c r="L29" s="28"/>
      <c r="M29" s="28"/>
      <c r="N29" s="28"/>
      <c r="O29" s="28"/>
      <c r="P29" s="28"/>
      <c r="Q29" s="28"/>
      <c r="R29" s="28"/>
      <c r="S29" s="28"/>
      <c r="T29" s="28"/>
      <c r="U29" s="28"/>
      <c r="V29" s="28"/>
      <c r="W29" s="28"/>
      <c r="X29" s="28"/>
      <c r="Y29" s="28"/>
    </row>
    <row r="30" spans="1:25" ht="43.5" customHeight="1">
      <c r="A30" s="35" t="s">
        <v>43</v>
      </c>
      <c r="B30" s="36" t="s">
        <v>93</v>
      </c>
      <c r="C30" s="27"/>
      <c r="D30" s="27"/>
      <c r="E30" s="27"/>
      <c r="F30" s="27"/>
      <c r="G30" s="28"/>
      <c r="H30" s="28"/>
      <c r="I30" s="28"/>
      <c r="J30" s="28"/>
      <c r="K30" s="28"/>
      <c r="L30" s="28"/>
      <c r="M30" s="28"/>
      <c r="N30" s="28"/>
      <c r="O30" s="28"/>
      <c r="P30" s="28"/>
      <c r="Q30" s="28"/>
      <c r="R30" s="28"/>
      <c r="S30" s="28"/>
      <c r="T30" s="28"/>
      <c r="U30" s="28"/>
      <c r="V30" s="28"/>
      <c r="W30" s="28"/>
      <c r="X30" s="28"/>
      <c r="Y30" s="28"/>
    </row>
    <row r="31" spans="1:25" s="3" customFormat="1" ht="42" customHeight="1">
      <c r="A31" s="39" t="s">
        <v>47</v>
      </c>
      <c r="B31" s="40" t="s">
        <v>18</v>
      </c>
      <c r="C31" s="41"/>
      <c r="D31" s="41"/>
      <c r="E31" s="41"/>
      <c r="F31" s="41"/>
      <c r="G31" s="42"/>
      <c r="H31" s="42"/>
      <c r="I31" s="42"/>
      <c r="J31" s="42"/>
      <c r="K31" s="42"/>
      <c r="L31" s="42"/>
      <c r="M31" s="42"/>
      <c r="N31" s="42"/>
      <c r="O31" s="42"/>
      <c r="P31" s="42"/>
      <c r="Q31" s="42"/>
      <c r="R31" s="42"/>
      <c r="S31" s="42"/>
      <c r="T31" s="42"/>
      <c r="U31" s="42"/>
      <c r="V31" s="42"/>
      <c r="W31" s="42"/>
      <c r="X31" s="42"/>
      <c r="Y31" s="42"/>
    </row>
    <row r="32" spans="1:25" ht="40.5" customHeight="1">
      <c r="A32" s="43" t="s">
        <v>13</v>
      </c>
      <c r="B32" s="30" t="s">
        <v>42</v>
      </c>
      <c r="C32" s="27"/>
      <c r="D32" s="27"/>
      <c r="E32" s="27"/>
      <c r="F32" s="27"/>
      <c r="G32" s="28"/>
      <c r="H32" s="28"/>
      <c r="I32" s="28"/>
      <c r="J32" s="28"/>
      <c r="K32" s="28"/>
      <c r="L32" s="28"/>
      <c r="M32" s="28"/>
      <c r="N32" s="28"/>
      <c r="O32" s="28"/>
      <c r="P32" s="28"/>
      <c r="Q32" s="28"/>
      <c r="R32" s="28"/>
      <c r="S32" s="28"/>
      <c r="T32" s="28"/>
      <c r="U32" s="28"/>
      <c r="V32" s="28"/>
      <c r="W32" s="28"/>
      <c r="X32" s="28"/>
      <c r="Y32" s="28"/>
    </row>
    <row r="33" spans="1:25" ht="32.25" customHeight="1">
      <c r="A33" s="43" t="s">
        <v>2</v>
      </c>
      <c r="B33" s="32" t="s">
        <v>44</v>
      </c>
      <c r="C33" s="27"/>
      <c r="D33" s="27"/>
      <c r="E33" s="27"/>
      <c r="F33" s="27"/>
      <c r="G33" s="28"/>
      <c r="H33" s="28"/>
      <c r="I33" s="28"/>
      <c r="J33" s="28"/>
      <c r="K33" s="28"/>
      <c r="L33" s="28"/>
      <c r="M33" s="28"/>
      <c r="N33" s="28"/>
      <c r="O33" s="28"/>
      <c r="P33" s="28"/>
      <c r="Q33" s="28"/>
      <c r="R33" s="28"/>
      <c r="S33" s="28"/>
      <c r="T33" s="28"/>
      <c r="U33" s="28"/>
      <c r="V33" s="28"/>
      <c r="W33" s="28"/>
      <c r="X33" s="28"/>
      <c r="Y33" s="28"/>
    </row>
    <row r="34" spans="1:25" s="3" customFormat="1" ht="38.25" customHeight="1">
      <c r="A34" s="39" t="s">
        <v>48</v>
      </c>
      <c r="B34" s="40" t="s">
        <v>19</v>
      </c>
      <c r="C34" s="41"/>
      <c r="D34" s="41"/>
      <c r="E34" s="41"/>
      <c r="F34" s="41"/>
      <c r="G34" s="42"/>
      <c r="H34" s="42"/>
      <c r="I34" s="42"/>
      <c r="J34" s="42"/>
      <c r="K34" s="42"/>
      <c r="L34" s="42"/>
      <c r="M34" s="42"/>
      <c r="N34" s="42"/>
      <c r="O34" s="42"/>
      <c r="P34" s="42"/>
      <c r="Q34" s="42"/>
      <c r="R34" s="42"/>
      <c r="S34" s="42"/>
      <c r="T34" s="42"/>
      <c r="U34" s="42"/>
      <c r="V34" s="42"/>
      <c r="W34" s="42"/>
      <c r="X34" s="42"/>
      <c r="Y34" s="42"/>
    </row>
    <row r="35" spans="1:25" ht="30" customHeight="1">
      <c r="A35" s="43" t="s">
        <v>13</v>
      </c>
      <c r="B35" s="30" t="s">
        <v>42</v>
      </c>
      <c r="C35" s="27"/>
      <c r="D35" s="27"/>
      <c r="E35" s="27"/>
      <c r="F35" s="27"/>
      <c r="G35" s="28"/>
      <c r="H35" s="28"/>
      <c r="I35" s="28"/>
      <c r="J35" s="28"/>
      <c r="K35" s="28"/>
      <c r="L35" s="28"/>
      <c r="M35" s="28"/>
      <c r="N35" s="28"/>
      <c r="O35" s="28"/>
      <c r="P35" s="28"/>
      <c r="Q35" s="28"/>
      <c r="R35" s="28"/>
      <c r="S35" s="28"/>
      <c r="T35" s="28"/>
      <c r="U35" s="28"/>
      <c r="V35" s="28"/>
      <c r="W35" s="28"/>
      <c r="X35" s="28"/>
      <c r="Y35" s="28"/>
    </row>
    <row r="36" spans="1:25" ht="30" customHeight="1">
      <c r="A36" s="43" t="s">
        <v>2</v>
      </c>
      <c r="B36" s="32" t="s">
        <v>44</v>
      </c>
      <c r="C36" s="27"/>
      <c r="D36" s="27"/>
      <c r="E36" s="27"/>
      <c r="F36" s="27"/>
      <c r="G36" s="28"/>
      <c r="H36" s="28"/>
      <c r="I36" s="28"/>
      <c r="J36" s="28"/>
      <c r="K36" s="28"/>
      <c r="L36" s="28"/>
      <c r="M36" s="28"/>
      <c r="N36" s="28"/>
      <c r="O36" s="28"/>
      <c r="P36" s="28"/>
      <c r="Q36" s="28"/>
      <c r="R36" s="28"/>
      <c r="S36" s="28"/>
      <c r="T36" s="28"/>
      <c r="U36" s="28"/>
      <c r="V36" s="28"/>
      <c r="W36" s="28"/>
      <c r="X36" s="28"/>
      <c r="Y36" s="28"/>
    </row>
    <row r="37" spans="1:25" s="3" customFormat="1" ht="30" customHeight="1">
      <c r="A37" s="39" t="s">
        <v>20</v>
      </c>
      <c r="B37" s="40" t="s">
        <v>21</v>
      </c>
      <c r="C37" s="41"/>
      <c r="D37" s="41"/>
      <c r="E37" s="41"/>
      <c r="F37" s="41"/>
      <c r="G37" s="42"/>
      <c r="H37" s="42"/>
      <c r="I37" s="42"/>
      <c r="J37" s="42"/>
      <c r="K37" s="42"/>
      <c r="L37" s="42"/>
      <c r="M37" s="42"/>
      <c r="N37" s="42"/>
      <c r="O37" s="42"/>
      <c r="P37" s="42"/>
      <c r="Q37" s="42"/>
      <c r="R37" s="42"/>
      <c r="S37" s="42"/>
      <c r="T37" s="42"/>
      <c r="U37" s="42"/>
      <c r="V37" s="42"/>
      <c r="W37" s="42"/>
      <c r="X37" s="42"/>
      <c r="Y37" s="42"/>
    </row>
    <row r="38" spans="1:25" ht="30" customHeight="1">
      <c r="A38" s="43" t="s">
        <v>13</v>
      </c>
      <c r="B38" s="30" t="s">
        <v>42</v>
      </c>
      <c r="C38" s="27"/>
      <c r="D38" s="27"/>
      <c r="E38" s="27"/>
      <c r="F38" s="27"/>
      <c r="G38" s="28"/>
      <c r="H38" s="28"/>
      <c r="I38" s="28"/>
      <c r="J38" s="28"/>
      <c r="K38" s="28"/>
      <c r="L38" s="28"/>
      <c r="M38" s="28"/>
      <c r="N38" s="28"/>
      <c r="O38" s="28"/>
      <c r="P38" s="28"/>
      <c r="Q38" s="28"/>
      <c r="R38" s="28"/>
      <c r="S38" s="28"/>
      <c r="T38" s="28"/>
      <c r="U38" s="28"/>
      <c r="V38" s="28"/>
      <c r="W38" s="28"/>
      <c r="X38" s="28"/>
      <c r="Y38" s="28"/>
    </row>
    <row r="39" spans="1:25" ht="30" customHeight="1">
      <c r="A39" s="43" t="s">
        <v>2</v>
      </c>
      <c r="B39" s="32" t="s">
        <v>44</v>
      </c>
      <c r="C39" s="27"/>
      <c r="D39" s="27"/>
      <c r="E39" s="27"/>
      <c r="F39" s="27"/>
      <c r="G39" s="28"/>
      <c r="H39" s="28"/>
      <c r="I39" s="28"/>
      <c r="J39" s="28"/>
      <c r="K39" s="28"/>
      <c r="L39" s="28"/>
      <c r="M39" s="28"/>
      <c r="N39" s="28"/>
      <c r="O39" s="28"/>
      <c r="P39" s="28"/>
      <c r="Q39" s="28"/>
      <c r="R39" s="28"/>
      <c r="S39" s="28"/>
      <c r="T39" s="28"/>
      <c r="U39" s="28"/>
      <c r="V39" s="28"/>
      <c r="W39" s="28"/>
      <c r="X39" s="28"/>
      <c r="Y39" s="28"/>
    </row>
    <row r="40" spans="1:25" ht="66" customHeight="1">
      <c r="A40" s="35" t="s">
        <v>24</v>
      </c>
      <c r="B40" s="36" t="s">
        <v>94</v>
      </c>
      <c r="C40" s="27"/>
      <c r="D40" s="27"/>
      <c r="E40" s="27"/>
      <c r="F40" s="27"/>
      <c r="G40" s="28"/>
      <c r="H40" s="28"/>
      <c r="I40" s="28"/>
      <c r="J40" s="28"/>
      <c r="K40" s="28"/>
      <c r="L40" s="28"/>
      <c r="M40" s="28"/>
      <c r="N40" s="28"/>
      <c r="O40" s="28"/>
      <c r="P40" s="28"/>
      <c r="Q40" s="28"/>
      <c r="R40" s="28"/>
      <c r="S40" s="28"/>
      <c r="T40" s="28"/>
      <c r="U40" s="28"/>
      <c r="V40" s="28"/>
      <c r="W40" s="28"/>
      <c r="X40" s="28"/>
      <c r="Y40" s="28"/>
    </row>
    <row r="41" spans="1:25" s="3" customFormat="1" ht="30" customHeight="1">
      <c r="A41" s="39" t="s">
        <v>47</v>
      </c>
      <c r="B41" s="40" t="s">
        <v>18</v>
      </c>
      <c r="C41" s="41"/>
      <c r="D41" s="41"/>
      <c r="E41" s="41"/>
      <c r="F41" s="41"/>
      <c r="G41" s="42"/>
      <c r="H41" s="42"/>
      <c r="I41" s="42"/>
      <c r="J41" s="42"/>
      <c r="K41" s="42"/>
      <c r="L41" s="42"/>
      <c r="M41" s="42"/>
      <c r="N41" s="42"/>
      <c r="O41" s="42"/>
      <c r="P41" s="42"/>
      <c r="Q41" s="42"/>
      <c r="R41" s="42"/>
      <c r="S41" s="42"/>
      <c r="T41" s="42"/>
      <c r="U41" s="42"/>
      <c r="V41" s="42"/>
      <c r="W41" s="42"/>
      <c r="X41" s="42"/>
      <c r="Y41" s="42"/>
    </row>
    <row r="42" spans="1:25" ht="30" customHeight="1">
      <c r="A42" s="43" t="s">
        <v>13</v>
      </c>
      <c r="B42" s="30" t="s">
        <v>42</v>
      </c>
      <c r="C42" s="27"/>
      <c r="D42" s="27"/>
      <c r="E42" s="27"/>
      <c r="F42" s="27"/>
      <c r="G42" s="28"/>
      <c r="H42" s="28"/>
      <c r="I42" s="28"/>
      <c r="J42" s="28"/>
      <c r="K42" s="28"/>
      <c r="L42" s="28"/>
      <c r="M42" s="28"/>
      <c r="N42" s="28"/>
      <c r="O42" s="28"/>
      <c r="P42" s="28"/>
      <c r="Q42" s="28"/>
      <c r="R42" s="28"/>
      <c r="S42" s="28"/>
      <c r="T42" s="28"/>
      <c r="U42" s="28"/>
      <c r="V42" s="28"/>
      <c r="W42" s="28"/>
      <c r="X42" s="28"/>
      <c r="Y42" s="28"/>
    </row>
    <row r="43" spans="1:25" ht="30" customHeight="1">
      <c r="A43" s="43" t="s">
        <v>2</v>
      </c>
      <c r="B43" s="32" t="s">
        <v>44</v>
      </c>
      <c r="C43" s="27"/>
      <c r="D43" s="27"/>
      <c r="E43" s="27"/>
      <c r="F43" s="27"/>
      <c r="G43" s="28"/>
      <c r="H43" s="28"/>
      <c r="I43" s="28"/>
      <c r="J43" s="28"/>
      <c r="K43" s="28"/>
      <c r="L43" s="28"/>
      <c r="M43" s="28"/>
      <c r="N43" s="28"/>
      <c r="O43" s="28"/>
      <c r="P43" s="28"/>
      <c r="Q43" s="28"/>
      <c r="R43" s="28"/>
      <c r="S43" s="28"/>
      <c r="T43" s="28"/>
      <c r="U43" s="28"/>
      <c r="V43" s="28"/>
      <c r="W43" s="28"/>
      <c r="X43" s="28"/>
      <c r="Y43" s="28"/>
    </row>
    <row r="44" spans="1:25" s="3" customFormat="1" ht="30" customHeight="1">
      <c r="A44" s="39" t="s">
        <v>48</v>
      </c>
      <c r="B44" s="40" t="s">
        <v>19</v>
      </c>
      <c r="C44" s="41"/>
      <c r="D44" s="41"/>
      <c r="E44" s="41"/>
      <c r="F44" s="41"/>
      <c r="G44" s="42"/>
      <c r="H44" s="42"/>
      <c r="I44" s="42"/>
      <c r="J44" s="42"/>
      <c r="K44" s="42"/>
      <c r="L44" s="42"/>
      <c r="M44" s="42"/>
      <c r="N44" s="42"/>
      <c r="O44" s="42"/>
      <c r="P44" s="42"/>
      <c r="Q44" s="42"/>
      <c r="R44" s="42"/>
      <c r="S44" s="42"/>
      <c r="T44" s="42"/>
      <c r="U44" s="42"/>
      <c r="V44" s="42"/>
      <c r="W44" s="42"/>
      <c r="X44" s="42"/>
      <c r="Y44" s="42"/>
    </row>
    <row r="45" spans="1:25" ht="30" customHeight="1">
      <c r="A45" s="43" t="s">
        <v>13</v>
      </c>
      <c r="B45" s="30" t="s">
        <v>42</v>
      </c>
      <c r="C45" s="27"/>
      <c r="D45" s="27"/>
      <c r="E45" s="27"/>
      <c r="F45" s="27"/>
      <c r="G45" s="28"/>
      <c r="H45" s="28"/>
      <c r="I45" s="28"/>
      <c r="J45" s="28"/>
      <c r="K45" s="28"/>
      <c r="L45" s="28"/>
      <c r="M45" s="28"/>
      <c r="N45" s="28"/>
      <c r="O45" s="28"/>
      <c r="P45" s="28"/>
      <c r="Q45" s="28"/>
      <c r="R45" s="28"/>
      <c r="S45" s="28"/>
      <c r="T45" s="28"/>
      <c r="U45" s="28"/>
      <c r="V45" s="28"/>
      <c r="W45" s="28"/>
      <c r="X45" s="28"/>
      <c r="Y45" s="28"/>
    </row>
    <row r="46" spans="1:25" ht="30" customHeight="1">
      <c r="A46" s="43" t="s">
        <v>2</v>
      </c>
      <c r="B46" s="32" t="s">
        <v>44</v>
      </c>
      <c r="C46" s="27"/>
      <c r="D46" s="27"/>
      <c r="E46" s="27"/>
      <c r="F46" s="27"/>
      <c r="G46" s="28"/>
      <c r="H46" s="28"/>
      <c r="I46" s="28"/>
      <c r="J46" s="28"/>
      <c r="K46" s="28"/>
      <c r="L46" s="28"/>
      <c r="M46" s="28"/>
      <c r="N46" s="28"/>
      <c r="O46" s="28"/>
      <c r="P46" s="28"/>
      <c r="Q46" s="28"/>
      <c r="R46" s="28"/>
      <c r="S46" s="28"/>
      <c r="T46" s="28"/>
      <c r="U46" s="28"/>
      <c r="V46" s="28"/>
      <c r="W46" s="28"/>
      <c r="X46" s="28"/>
      <c r="Y46" s="28"/>
    </row>
    <row r="47" spans="1:25" s="3" customFormat="1" ht="30" customHeight="1">
      <c r="A47" s="39" t="s">
        <v>20</v>
      </c>
      <c r="B47" s="40" t="s">
        <v>21</v>
      </c>
      <c r="C47" s="41"/>
      <c r="D47" s="41"/>
      <c r="E47" s="41"/>
      <c r="F47" s="41"/>
      <c r="G47" s="42"/>
      <c r="H47" s="42"/>
      <c r="I47" s="42"/>
      <c r="J47" s="42"/>
      <c r="K47" s="42"/>
      <c r="L47" s="42"/>
      <c r="M47" s="42"/>
      <c r="N47" s="42"/>
      <c r="O47" s="42"/>
      <c r="P47" s="42"/>
      <c r="Q47" s="42"/>
      <c r="R47" s="42"/>
      <c r="S47" s="42"/>
      <c r="T47" s="42"/>
      <c r="U47" s="42"/>
      <c r="V47" s="42"/>
      <c r="W47" s="42"/>
      <c r="X47" s="42"/>
      <c r="Y47" s="42"/>
    </row>
    <row r="48" spans="1:25" ht="30" customHeight="1">
      <c r="A48" s="43" t="s">
        <v>13</v>
      </c>
      <c r="B48" s="30" t="s">
        <v>42</v>
      </c>
      <c r="C48" s="27"/>
      <c r="D48" s="27"/>
      <c r="E48" s="27"/>
      <c r="F48" s="27"/>
      <c r="G48" s="28"/>
      <c r="H48" s="28"/>
      <c r="I48" s="28"/>
      <c r="J48" s="28"/>
      <c r="K48" s="28"/>
      <c r="L48" s="28"/>
      <c r="M48" s="28"/>
      <c r="N48" s="28"/>
      <c r="O48" s="28"/>
      <c r="P48" s="28"/>
      <c r="Q48" s="28"/>
      <c r="R48" s="28"/>
      <c r="S48" s="28"/>
      <c r="T48" s="28"/>
      <c r="U48" s="28"/>
      <c r="V48" s="28"/>
      <c r="W48" s="28"/>
      <c r="X48" s="28"/>
      <c r="Y48" s="28"/>
    </row>
    <row r="49" spans="1:25" ht="30" customHeight="1">
      <c r="A49" s="43" t="s">
        <v>2</v>
      </c>
      <c r="B49" s="32" t="s">
        <v>44</v>
      </c>
      <c r="C49" s="27"/>
      <c r="D49" s="27"/>
      <c r="E49" s="27"/>
      <c r="F49" s="27"/>
      <c r="G49" s="28"/>
      <c r="H49" s="28"/>
      <c r="I49" s="28"/>
      <c r="J49" s="28"/>
      <c r="K49" s="28"/>
      <c r="L49" s="28"/>
      <c r="M49" s="28"/>
      <c r="N49" s="28"/>
      <c r="O49" s="28"/>
      <c r="P49" s="28"/>
      <c r="Q49" s="28"/>
      <c r="R49" s="28"/>
      <c r="S49" s="28"/>
      <c r="T49" s="28"/>
      <c r="U49" s="28"/>
      <c r="V49" s="28"/>
      <c r="W49" s="28"/>
      <c r="X49" s="28"/>
      <c r="Y49" s="28"/>
    </row>
    <row r="50" spans="1:25" s="2" customFormat="1" ht="57" customHeight="1" hidden="1">
      <c r="A50" s="35" t="s">
        <v>5</v>
      </c>
      <c r="B50" s="36" t="s">
        <v>103</v>
      </c>
      <c r="C50" s="37"/>
      <c r="D50" s="37"/>
      <c r="E50" s="37"/>
      <c r="F50" s="37"/>
      <c r="G50" s="38"/>
      <c r="H50" s="38"/>
      <c r="I50" s="38"/>
      <c r="J50" s="38"/>
      <c r="K50" s="38"/>
      <c r="L50" s="38"/>
      <c r="M50" s="38"/>
      <c r="N50" s="38"/>
      <c r="O50" s="38"/>
      <c r="P50" s="38"/>
      <c r="Q50" s="38"/>
      <c r="R50" s="38"/>
      <c r="S50" s="38"/>
      <c r="T50" s="38"/>
      <c r="U50" s="38"/>
      <c r="V50" s="38"/>
      <c r="W50" s="38"/>
      <c r="X50" s="38"/>
      <c r="Y50" s="38"/>
    </row>
    <row r="51" spans="1:25" ht="30" customHeight="1" hidden="1">
      <c r="A51" s="43" t="s">
        <v>41</v>
      </c>
      <c r="B51" s="30" t="s">
        <v>42</v>
      </c>
      <c r="C51" s="27"/>
      <c r="D51" s="27"/>
      <c r="E51" s="27"/>
      <c r="F51" s="27"/>
      <c r="G51" s="28"/>
      <c r="H51" s="28"/>
      <c r="I51" s="28"/>
      <c r="J51" s="28"/>
      <c r="K51" s="28"/>
      <c r="L51" s="28"/>
      <c r="M51" s="28"/>
      <c r="N51" s="28"/>
      <c r="O51" s="28"/>
      <c r="P51" s="28"/>
      <c r="Q51" s="28"/>
      <c r="R51" s="28"/>
      <c r="S51" s="28"/>
      <c r="T51" s="28"/>
      <c r="U51" s="28"/>
      <c r="V51" s="28"/>
      <c r="W51" s="28"/>
      <c r="X51" s="28"/>
      <c r="Y51" s="28"/>
    </row>
    <row r="52" spans="1:25" ht="30" customHeight="1" hidden="1">
      <c r="A52" s="43" t="s">
        <v>43</v>
      </c>
      <c r="B52" s="30" t="s">
        <v>42</v>
      </c>
      <c r="C52" s="27"/>
      <c r="D52" s="27"/>
      <c r="E52" s="27"/>
      <c r="F52" s="27"/>
      <c r="G52" s="28"/>
      <c r="H52" s="28"/>
      <c r="I52" s="28"/>
      <c r="J52" s="28"/>
      <c r="K52" s="28"/>
      <c r="L52" s="28"/>
      <c r="M52" s="28"/>
      <c r="N52" s="28"/>
      <c r="O52" s="28"/>
      <c r="P52" s="28"/>
      <c r="Q52" s="28"/>
      <c r="R52" s="28"/>
      <c r="S52" s="28"/>
      <c r="T52" s="28"/>
      <c r="U52" s="28"/>
      <c r="V52" s="28"/>
      <c r="W52" s="28"/>
      <c r="X52" s="28"/>
      <c r="Y52" s="28"/>
    </row>
    <row r="53" spans="1:25" ht="30" customHeight="1" hidden="1">
      <c r="A53" s="43" t="s">
        <v>2</v>
      </c>
      <c r="B53" s="32" t="s">
        <v>44</v>
      </c>
      <c r="C53" s="27"/>
      <c r="D53" s="27"/>
      <c r="E53" s="27"/>
      <c r="F53" s="27"/>
      <c r="G53" s="28"/>
      <c r="H53" s="28"/>
      <c r="I53" s="28"/>
      <c r="J53" s="28"/>
      <c r="K53" s="28"/>
      <c r="L53" s="28"/>
      <c r="M53" s="28"/>
      <c r="N53" s="28"/>
      <c r="O53" s="28"/>
      <c r="P53" s="28"/>
      <c r="Q53" s="28"/>
      <c r="R53" s="28"/>
      <c r="S53" s="28"/>
      <c r="T53" s="28"/>
      <c r="U53" s="28"/>
      <c r="V53" s="28"/>
      <c r="W53" s="28"/>
      <c r="X53" s="28"/>
      <c r="Y53" s="28"/>
    </row>
    <row r="54" spans="1:25" ht="49.5" customHeight="1" hidden="1">
      <c r="A54" s="35" t="s">
        <v>6</v>
      </c>
      <c r="B54" s="36" t="s">
        <v>15</v>
      </c>
      <c r="C54" s="27"/>
      <c r="D54" s="27"/>
      <c r="E54" s="27"/>
      <c r="F54" s="27"/>
      <c r="G54" s="28"/>
      <c r="H54" s="28"/>
      <c r="I54" s="28"/>
      <c r="J54" s="28"/>
      <c r="K54" s="28"/>
      <c r="L54" s="28"/>
      <c r="M54" s="28"/>
      <c r="N54" s="28"/>
      <c r="O54" s="28"/>
      <c r="P54" s="28"/>
      <c r="Q54" s="28"/>
      <c r="R54" s="28"/>
      <c r="S54" s="28"/>
      <c r="T54" s="28"/>
      <c r="U54" s="28"/>
      <c r="V54" s="28"/>
      <c r="W54" s="28"/>
      <c r="X54" s="28"/>
      <c r="Y54" s="28"/>
    </row>
    <row r="55" spans="1:25" ht="30" customHeight="1" hidden="1">
      <c r="A55" s="43" t="s">
        <v>41</v>
      </c>
      <c r="B55" s="30" t="s">
        <v>42</v>
      </c>
      <c r="C55" s="27"/>
      <c r="D55" s="27"/>
      <c r="E55" s="27"/>
      <c r="F55" s="27"/>
      <c r="G55" s="28"/>
      <c r="H55" s="28"/>
      <c r="I55" s="28"/>
      <c r="J55" s="28"/>
      <c r="K55" s="28"/>
      <c r="L55" s="28"/>
      <c r="M55" s="28"/>
      <c r="N55" s="28"/>
      <c r="O55" s="28"/>
      <c r="P55" s="28"/>
      <c r="Q55" s="28"/>
      <c r="R55" s="28"/>
      <c r="S55" s="28"/>
      <c r="T55" s="28"/>
      <c r="U55" s="28"/>
      <c r="V55" s="28"/>
      <c r="W55" s="28"/>
      <c r="X55" s="28"/>
      <c r="Y55" s="28"/>
    </row>
    <row r="56" spans="1:25" ht="30" customHeight="1" hidden="1">
      <c r="A56" s="43" t="s">
        <v>43</v>
      </c>
      <c r="B56" s="30" t="s">
        <v>42</v>
      </c>
      <c r="C56" s="27"/>
      <c r="D56" s="27"/>
      <c r="E56" s="27"/>
      <c r="F56" s="27"/>
      <c r="G56" s="28"/>
      <c r="H56" s="28"/>
      <c r="I56" s="28"/>
      <c r="J56" s="28"/>
      <c r="K56" s="28"/>
      <c r="L56" s="28"/>
      <c r="M56" s="28"/>
      <c r="N56" s="28"/>
      <c r="O56" s="28"/>
      <c r="P56" s="28"/>
      <c r="Q56" s="28"/>
      <c r="R56" s="28"/>
      <c r="S56" s="28"/>
      <c r="T56" s="28"/>
      <c r="U56" s="28"/>
      <c r="V56" s="28"/>
      <c r="W56" s="28"/>
      <c r="X56" s="28"/>
      <c r="Y56" s="28"/>
    </row>
    <row r="57" spans="1:25" ht="30" customHeight="1" hidden="1">
      <c r="A57" s="43" t="s">
        <v>2</v>
      </c>
      <c r="B57" s="32" t="s">
        <v>44</v>
      </c>
      <c r="C57" s="27"/>
      <c r="D57" s="27"/>
      <c r="E57" s="27"/>
      <c r="F57" s="27"/>
      <c r="G57" s="28"/>
      <c r="H57" s="28"/>
      <c r="I57" s="28"/>
      <c r="J57" s="28"/>
      <c r="K57" s="28"/>
      <c r="L57" s="28"/>
      <c r="M57" s="28"/>
      <c r="N57" s="28"/>
      <c r="O57" s="28"/>
      <c r="P57" s="28"/>
      <c r="Q57" s="28"/>
      <c r="R57" s="28"/>
      <c r="S57" s="28"/>
      <c r="T57" s="28"/>
      <c r="U57" s="28"/>
      <c r="V57" s="28"/>
      <c r="W57" s="28"/>
      <c r="X57" s="28"/>
      <c r="Y57" s="28"/>
    </row>
    <row r="58" spans="1:25" s="2" customFormat="1" ht="65.25" customHeight="1" hidden="1">
      <c r="A58" s="35" t="s">
        <v>14</v>
      </c>
      <c r="B58" s="36" t="s">
        <v>104</v>
      </c>
      <c r="C58" s="37"/>
      <c r="D58" s="37"/>
      <c r="E58" s="37"/>
      <c r="F58" s="37"/>
      <c r="G58" s="38"/>
      <c r="H58" s="38"/>
      <c r="I58" s="38"/>
      <c r="J58" s="38"/>
      <c r="K58" s="38"/>
      <c r="L58" s="38"/>
      <c r="M58" s="38"/>
      <c r="N58" s="38"/>
      <c r="O58" s="38"/>
      <c r="P58" s="38"/>
      <c r="Q58" s="38"/>
      <c r="R58" s="38"/>
      <c r="S58" s="38"/>
      <c r="T58" s="38"/>
      <c r="U58" s="38"/>
      <c r="V58" s="38"/>
      <c r="W58" s="38"/>
      <c r="X58" s="38"/>
      <c r="Y58" s="38"/>
    </row>
    <row r="59" spans="1:25" ht="30" customHeight="1" hidden="1">
      <c r="A59" s="43" t="s">
        <v>41</v>
      </c>
      <c r="B59" s="30" t="s">
        <v>42</v>
      </c>
      <c r="C59" s="27"/>
      <c r="D59" s="27"/>
      <c r="E59" s="27"/>
      <c r="F59" s="27"/>
      <c r="G59" s="28"/>
      <c r="H59" s="28"/>
      <c r="I59" s="28"/>
      <c r="J59" s="28"/>
      <c r="K59" s="28"/>
      <c r="L59" s="28"/>
      <c r="M59" s="28"/>
      <c r="N59" s="28"/>
      <c r="O59" s="28"/>
      <c r="P59" s="28"/>
      <c r="Q59" s="28"/>
      <c r="R59" s="28"/>
      <c r="S59" s="28"/>
      <c r="T59" s="28"/>
      <c r="U59" s="28"/>
      <c r="V59" s="28"/>
      <c r="W59" s="28"/>
      <c r="X59" s="28"/>
      <c r="Y59" s="28"/>
    </row>
    <row r="60" spans="1:25" ht="30" customHeight="1" hidden="1">
      <c r="A60" s="43" t="s">
        <v>43</v>
      </c>
      <c r="B60" s="30" t="s">
        <v>42</v>
      </c>
      <c r="C60" s="27"/>
      <c r="D60" s="27"/>
      <c r="E60" s="27"/>
      <c r="F60" s="27"/>
      <c r="G60" s="28"/>
      <c r="H60" s="28"/>
      <c r="I60" s="28"/>
      <c r="J60" s="28"/>
      <c r="K60" s="28"/>
      <c r="L60" s="28"/>
      <c r="M60" s="28"/>
      <c r="N60" s="28"/>
      <c r="O60" s="28"/>
      <c r="P60" s="28"/>
      <c r="Q60" s="28"/>
      <c r="R60" s="28"/>
      <c r="S60" s="28"/>
      <c r="T60" s="28"/>
      <c r="U60" s="28"/>
      <c r="V60" s="28"/>
      <c r="W60" s="28"/>
      <c r="X60" s="28"/>
      <c r="Y60" s="28"/>
    </row>
    <row r="61" spans="1:25" ht="30" customHeight="1" hidden="1">
      <c r="A61" s="43" t="s">
        <v>2</v>
      </c>
      <c r="B61" s="32" t="s">
        <v>44</v>
      </c>
      <c r="C61" s="27"/>
      <c r="D61" s="27"/>
      <c r="E61" s="27"/>
      <c r="F61" s="27"/>
      <c r="G61" s="28"/>
      <c r="H61" s="28"/>
      <c r="I61" s="28"/>
      <c r="J61" s="28"/>
      <c r="K61" s="28"/>
      <c r="L61" s="28"/>
      <c r="M61" s="28"/>
      <c r="N61" s="28"/>
      <c r="O61" s="28"/>
      <c r="P61" s="28"/>
      <c r="Q61" s="28"/>
      <c r="R61" s="28"/>
      <c r="S61" s="28"/>
      <c r="T61" s="28"/>
      <c r="U61" s="28"/>
      <c r="V61" s="28"/>
      <c r="W61" s="28"/>
      <c r="X61" s="28"/>
      <c r="Y61" s="28"/>
    </row>
    <row r="62" spans="1:25" ht="49.5" customHeight="1">
      <c r="A62" s="35" t="s">
        <v>25</v>
      </c>
      <c r="B62" s="36" t="s">
        <v>95</v>
      </c>
      <c r="C62" s="27"/>
      <c r="D62" s="27"/>
      <c r="E62" s="27"/>
      <c r="F62" s="27"/>
      <c r="G62" s="28"/>
      <c r="H62" s="28"/>
      <c r="I62" s="28"/>
      <c r="J62" s="28"/>
      <c r="K62" s="28"/>
      <c r="L62" s="28"/>
      <c r="M62" s="28"/>
      <c r="N62" s="28"/>
      <c r="O62" s="28"/>
      <c r="P62" s="28"/>
      <c r="Q62" s="28"/>
      <c r="R62" s="28"/>
      <c r="S62" s="28"/>
      <c r="T62" s="28"/>
      <c r="U62" s="28"/>
      <c r="V62" s="28"/>
      <c r="W62" s="28"/>
      <c r="X62" s="28"/>
      <c r="Y62" s="28"/>
    </row>
    <row r="63" spans="1:25" s="3" customFormat="1" ht="30" customHeight="1">
      <c r="A63" s="39" t="s">
        <v>47</v>
      </c>
      <c r="B63" s="40" t="s">
        <v>18</v>
      </c>
      <c r="C63" s="41"/>
      <c r="D63" s="41"/>
      <c r="E63" s="41"/>
      <c r="F63" s="41"/>
      <c r="G63" s="42"/>
      <c r="H63" s="42"/>
      <c r="I63" s="42"/>
      <c r="J63" s="42"/>
      <c r="K63" s="42"/>
      <c r="L63" s="42"/>
      <c r="M63" s="42"/>
      <c r="N63" s="42"/>
      <c r="O63" s="42"/>
      <c r="P63" s="42"/>
      <c r="Q63" s="42"/>
      <c r="R63" s="42"/>
      <c r="S63" s="42"/>
      <c r="T63" s="42"/>
      <c r="U63" s="42"/>
      <c r="V63" s="42"/>
      <c r="W63" s="42"/>
      <c r="X63" s="42"/>
      <c r="Y63" s="42"/>
    </row>
    <row r="64" spans="1:25" ht="30" customHeight="1">
      <c r="A64" s="43" t="s">
        <v>13</v>
      </c>
      <c r="B64" s="30" t="s">
        <v>42</v>
      </c>
      <c r="C64" s="27"/>
      <c r="D64" s="27"/>
      <c r="E64" s="27"/>
      <c r="F64" s="27"/>
      <c r="G64" s="28"/>
      <c r="H64" s="28"/>
      <c r="I64" s="28"/>
      <c r="J64" s="28"/>
      <c r="K64" s="28"/>
      <c r="L64" s="28"/>
      <c r="M64" s="28"/>
      <c r="N64" s="28"/>
      <c r="O64" s="28"/>
      <c r="P64" s="28"/>
      <c r="Q64" s="28"/>
      <c r="R64" s="28"/>
      <c r="S64" s="28"/>
      <c r="T64" s="28"/>
      <c r="U64" s="28"/>
      <c r="V64" s="28"/>
      <c r="W64" s="28"/>
      <c r="X64" s="28"/>
      <c r="Y64" s="28"/>
    </row>
    <row r="65" spans="1:25" ht="30" customHeight="1">
      <c r="A65" s="43" t="s">
        <v>2</v>
      </c>
      <c r="B65" s="32" t="s">
        <v>44</v>
      </c>
      <c r="C65" s="27"/>
      <c r="D65" s="27"/>
      <c r="E65" s="27"/>
      <c r="F65" s="27"/>
      <c r="G65" s="28"/>
      <c r="H65" s="28"/>
      <c r="I65" s="28"/>
      <c r="J65" s="28"/>
      <c r="K65" s="28"/>
      <c r="L65" s="28"/>
      <c r="M65" s="28"/>
      <c r="N65" s="28"/>
      <c r="O65" s="28"/>
      <c r="P65" s="28"/>
      <c r="Q65" s="28"/>
      <c r="R65" s="28"/>
      <c r="S65" s="28"/>
      <c r="T65" s="28"/>
      <c r="U65" s="28"/>
      <c r="V65" s="28"/>
      <c r="W65" s="28"/>
      <c r="X65" s="28"/>
      <c r="Y65" s="28"/>
    </row>
    <row r="66" spans="1:25" s="3" customFormat="1" ht="30" customHeight="1">
      <c r="A66" s="39" t="s">
        <v>48</v>
      </c>
      <c r="B66" s="40" t="s">
        <v>19</v>
      </c>
      <c r="C66" s="41"/>
      <c r="D66" s="41"/>
      <c r="E66" s="41"/>
      <c r="F66" s="41"/>
      <c r="G66" s="42"/>
      <c r="H66" s="42"/>
      <c r="I66" s="42"/>
      <c r="J66" s="42"/>
      <c r="K66" s="42"/>
      <c r="L66" s="42"/>
      <c r="M66" s="42"/>
      <c r="N66" s="42"/>
      <c r="O66" s="42"/>
      <c r="P66" s="42"/>
      <c r="Q66" s="42"/>
      <c r="R66" s="42"/>
      <c r="S66" s="42"/>
      <c r="T66" s="42"/>
      <c r="U66" s="42"/>
      <c r="V66" s="42"/>
      <c r="W66" s="42"/>
      <c r="X66" s="42"/>
      <c r="Y66" s="42"/>
    </row>
    <row r="67" spans="1:25" ht="37.5" customHeight="1">
      <c r="A67" s="43" t="s">
        <v>13</v>
      </c>
      <c r="B67" s="30" t="s">
        <v>42</v>
      </c>
      <c r="C67" s="27"/>
      <c r="D67" s="27"/>
      <c r="E67" s="27"/>
      <c r="F67" s="27"/>
      <c r="G67" s="28"/>
      <c r="H67" s="28"/>
      <c r="I67" s="28"/>
      <c r="J67" s="28"/>
      <c r="K67" s="28"/>
      <c r="L67" s="28"/>
      <c r="M67" s="28"/>
      <c r="N67" s="28"/>
      <c r="O67" s="28"/>
      <c r="P67" s="28"/>
      <c r="Q67" s="28"/>
      <c r="R67" s="28"/>
      <c r="S67" s="28"/>
      <c r="T67" s="28"/>
      <c r="U67" s="28"/>
      <c r="V67" s="28"/>
      <c r="W67" s="28"/>
      <c r="X67" s="28"/>
      <c r="Y67" s="28"/>
    </row>
    <row r="68" spans="1:25" ht="30" customHeight="1">
      <c r="A68" s="43" t="s">
        <v>2</v>
      </c>
      <c r="B68" s="32" t="s">
        <v>44</v>
      </c>
      <c r="C68" s="27"/>
      <c r="D68" s="27"/>
      <c r="E68" s="27"/>
      <c r="F68" s="27"/>
      <c r="G68" s="28"/>
      <c r="H68" s="28"/>
      <c r="I68" s="28"/>
      <c r="J68" s="28"/>
      <c r="K68" s="28"/>
      <c r="L68" s="28"/>
      <c r="M68" s="28"/>
      <c r="N68" s="28"/>
      <c r="O68" s="28"/>
      <c r="P68" s="28"/>
      <c r="Q68" s="28"/>
      <c r="R68" s="28"/>
      <c r="S68" s="28"/>
      <c r="T68" s="28"/>
      <c r="U68" s="28"/>
      <c r="V68" s="28"/>
      <c r="W68" s="28"/>
      <c r="X68" s="28"/>
      <c r="Y68" s="28"/>
    </row>
    <row r="69" spans="1:25" s="3" customFormat="1" ht="30" customHeight="1">
      <c r="A69" s="39" t="s">
        <v>20</v>
      </c>
      <c r="B69" s="40" t="s">
        <v>21</v>
      </c>
      <c r="C69" s="41"/>
      <c r="D69" s="41"/>
      <c r="E69" s="41"/>
      <c r="F69" s="41"/>
      <c r="G69" s="42"/>
      <c r="H69" s="42"/>
      <c r="I69" s="42"/>
      <c r="J69" s="42"/>
      <c r="K69" s="42"/>
      <c r="L69" s="42"/>
      <c r="M69" s="42"/>
      <c r="N69" s="42"/>
      <c r="O69" s="42"/>
      <c r="P69" s="42"/>
      <c r="Q69" s="42"/>
      <c r="R69" s="42"/>
      <c r="S69" s="42"/>
      <c r="T69" s="42"/>
      <c r="U69" s="42"/>
      <c r="V69" s="42"/>
      <c r="W69" s="42"/>
      <c r="X69" s="42"/>
      <c r="Y69" s="42"/>
    </row>
    <row r="70" spans="1:25" ht="30" customHeight="1">
      <c r="A70" s="43" t="s">
        <v>13</v>
      </c>
      <c r="B70" s="30" t="s">
        <v>42</v>
      </c>
      <c r="C70" s="27"/>
      <c r="D70" s="27"/>
      <c r="E70" s="27"/>
      <c r="F70" s="27"/>
      <c r="G70" s="28"/>
      <c r="H70" s="28"/>
      <c r="I70" s="28"/>
      <c r="J70" s="28"/>
      <c r="K70" s="28"/>
      <c r="L70" s="28"/>
      <c r="M70" s="28"/>
      <c r="N70" s="28"/>
      <c r="O70" s="28"/>
      <c r="P70" s="28"/>
      <c r="Q70" s="28"/>
      <c r="R70" s="28"/>
      <c r="S70" s="28"/>
      <c r="T70" s="28"/>
      <c r="U70" s="28"/>
      <c r="V70" s="28"/>
      <c r="W70" s="28"/>
      <c r="X70" s="28"/>
      <c r="Y70" s="28"/>
    </row>
    <row r="71" spans="1:25" ht="30" customHeight="1">
      <c r="A71" s="43" t="s">
        <v>2</v>
      </c>
      <c r="B71" s="32" t="s">
        <v>44</v>
      </c>
      <c r="C71" s="27"/>
      <c r="D71" s="27"/>
      <c r="E71" s="27"/>
      <c r="F71" s="27"/>
      <c r="G71" s="28"/>
      <c r="H71" s="28"/>
      <c r="I71" s="28"/>
      <c r="J71" s="28"/>
      <c r="K71" s="28"/>
      <c r="L71" s="28"/>
      <c r="M71" s="28"/>
      <c r="N71" s="28"/>
      <c r="O71" s="28"/>
      <c r="P71" s="28"/>
      <c r="Q71" s="28"/>
      <c r="R71" s="28"/>
      <c r="S71" s="28"/>
      <c r="T71" s="28"/>
      <c r="U71" s="28"/>
      <c r="V71" s="28"/>
      <c r="W71" s="28"/>
      <c r="X71" s="28"/>
      <c r="Y71" s="28"/>
    </row>
    <row r="72" spans="1:25" ht="56.25" customHeight="1">
      <c r="A72" s="35" t="s">
        <v>46</v>
      </c>
      <c r="B72" s="26" t="s">
        <v>82</v>
      </c>
      <c r="C72" s="27"/>
      <c r="D72" s="27"/>
      <c r="E72" s="27"/>
      <c r="F72" s="27"/>
      <c r="G72" s="28"/>
      <c r="H72" s="28"/>
      <c r="I72" s="28"/>
      <c r="J72" s="28"/>
      <c r="K72" s="28"/>
      <c r="L72" s="28"/>
      <c r="M72" s="28"/>
      <c r="N72" s="28"/>
      <c r="O72" s="28"/>
      <c r="P72" s="28"/>
      <c r="Q72" s="28"/>
      <c r="R72" s="28"/>
      <c r="S72" s="28"/>
      <c r="T72" s="28"/>
      <c r="U72" s="28"/>
      <c r="V72" s="28"/>
      <c r="W72" s="28"/>
      <c r="X72" s="28"/>
      <c r="Y72" s="28"/>
    </row>
    <row r="73" spans="1:25" ht="57" customHeight="1">
      <c r="A73" s="43" t="s">
        <v>2</v>
      </c>
      <c r="B73" s="36" t="s">
        <v>11</v>
      </c>
      <c r="C73" s="27"/>
      <c r="D73" s="27"/>
      <c r="E73" s="27"/>
      <c r="F73" s="27"/>
      <c r="G73" s="28"/>
      <c r="H73" s="28"/>
      <c r="I73" s="28"/>
      <c r="J73" s="28"/>
      <c r="K73" s="28"/>
      <c r="L73" s="28"/>
      <c r="M73" s="28"/>
      <c r="N73" s="28"/>
      <c r="O73" s="28"/>
      <c r="P73" s="28"/>
      <c r="Q73" s="28"/>
      <c r="R73" s="28"/>
      <c r="S73" s="28"/>
      <c r="T73" s="28"/>
      <c r="U73" s="28"/>
      <c r="V73" s="28"/>
      <c r="W73" s="28"/>
      <c r="X73" s="28"/>
      <c r="Y73" s="28"/>
    </row>
    <row r="74" spans="1:25" ht="0.75" customHeight="1">
      <c r="A74" s="44"/>
      <c r="B74" s="45"/>
      <c r="C74" s="46"/>
      <c r="D74" s="46"/>
      <c r="E74" s="46"/>
      <c r="F74" s="46"/>
      <c r="G74" s="47"/>
      <c r="H74" s="47"/>
      <c r="I74" s="47"/>
      <c r="J74" s="47"/>
      <c r="K74" s="47"/>
      <c r="L74" s="47"/>
      <c r="M74" s="47"/>
      <c r="N74" s="47"/>
      <c r="O74" s="47"/>
      <c r="P74" s="47"/>
      <c r="Q74" s="47"/>
      <c r="R74" s="47"/>
      <c r="S74" s="47"/>
      <c r="T74" s="47"/>
      <c r="U74" s="47"/>
      <c r="V74" s="47"/>
      <c r="W74" s="47"/>
      <c r="X74" s="47"/>
      <c r="Y74" s="47"/>
    </row>
    <row r="75" spans="1:25" ht="0.75" customHeight="1">
      <c r="A75" s="18"/>
      <c r="B75" s="9"/>
      <c r="C75" s="10"/>
      <c r="D75" s="10"/>
      <c r="E75" s="10"/>
      <c r="F75" s="10"/>
      <c r="G75" s="11"/>
      <c r="H75" s="11"/>
      <c r="I75" s="11"/>
      <c r="J75" s="11"/>
      <c r="K75" s="11"/>
      <c r="L75" s="11"/>
      <c r="M75" s="11"/>
      <c r="N75" s="11"/>
      <c r="O75" s="11"/>
      <c r="P75" s="11"/>
      <c r="Q75" s="11"/>
      <c r="R75" s="11"/>
      <c r="S75" s="11"/>
      <c r="T75" s="11"/>
      <c r="U75" s="11"/>
      <c r="V75" s="11"/>
      <c r="W75" s="11"/>
      <c r="X75" s="11"/>
      <c r="Y75" s="11"/>
    </row>
    <row r="76" spans="1:25" ht="0.75" customHeight="1">
      <c r="A76" s="18"/>
      <c r="B76" s="9"/>
      <c r="C76" s="10"/>
      <c r="D76" s="10"/>
      <c r="E76" s="10"/>
      <c r="F76" s="10"/>
      <c r="G76" s="11"/>
      <c r="H76" s="11"/>
      <c r="I76" s="11"/>
      <c r="J76" s="11"/>
      <c r="K76" s="11"/>
      <c r="L76" s="11"/>
      <c r="M76" s="11"/>
      <c r="N76" s="11"/>
      <c r="O76" s="11"/>
      <c r="P76" s="11"/>
      <c r="Q76" s="11"/>
      <c r="R76" s="11"/>
      <c r="S76" s="11"/>
      <c r="T76" s="11"/>
      <c r="U76" s="11"/>
      <c r="V76" s="11"/>
      <c r="W76" s="11"/>
      <c r="X76" s="11"/>
      <c r="Y76" s="11"/>
    </row>
    <row r="77" spans="1:25" ht="0.75" customHeight="1">
      <c r="A77" s="18"/>
      <c r="B77" s="9"/>
      <c r="C77" s="10"/>
      <c r="D77" s="10"/>
      <c r="E77" s="10"/>
      <c r="F77" s="10"/>
      <c r="G77" s="11"/>
      <c r="H77" s="11"/>
      <c r="I77" s="11"/>
      <c r="J77" s="11"/>
      <c r="K77" s="11"/>
      <c r="L77" s="11"/>
      <c r="M77" s="11"/>
      <c r="N77" s="11"/>
      <c r="O77" s="11"/>
      <c r="P77" s="11"/>
      <c r="Q77" s="11"/>
      <c r="R77" s="11"/>
      <c r="S77" s="11"/>
      <c r="T77" s="11"/>
      <c r="U77" s="11"/>
      <c r="V77" s="11"/>
      <c r="W77" s="11"/>
      <c r="X77" s="11"/>
      <c r="Y77" s="11"/>
    </row>
    <row r="78" spans="1:25" ht="0.75" customHeight="1">
      <c r="A78" s="18"/>
      <c r="B78" s="9"/>
      <c r="C78" s="10"/>
      <c r="D78" s="10"/>
      <c r="E78" s="10"/>
      <c r="F78" s="10"/>
      <c r="G78" s="11"/>
      <c r="H78" s="11"/>
      <c r="I78" s="11"/>
      <c r="J78" s="11"/>
      <c r="K78" s="11"/>
      <c r="L78" s="11"/>
      <c r="M78" s="11"/>
      <c r="N78" s="11"/>
      <c r="O78" s="11"/>
      <c r="P78" s="11"/>
      <c r="Q78" s="11"/>
      <c r="R78" s="11"/>
      <c r="S78" s="11"/>
      <c r="T78" s="11"/>
      <c r="U78" s="11"/>
      <c r="V78" s="11"/>
      <c r="W78" s="11"/>
      <c r="X78" s="11"/>
      <c r="Y78" s="11"/>
    </row>
    <row r="79" spans="1:25" ht="0.75" customHeight="1">
      <c r="A79" s="18"/>
      <c r="B79" s="9"/>
      <c r="C79" s="10"/>
      <c r="D79" s="10"/>
      <c r="E79" s="10"/>
      <c r="F79" s="10"/>
      <c r="G79" s="11"/>
      <c r="H79" s="11"/>
      <c r="I79" s="11"/>
      <c r="J79" s="11"/>
      <c r="K79" s="11"/>
      <c r="L79" s="11"/>
      <c r="M79" s="11"/>
      <c r="N79" s="11"/>
      <c r="O79" s="11"/>
      <c r="P79" s="11"/>
      <c r="Q79" s="11"/>
      <c r="R79" s="11"/>
      <c r="S79" s="11"/>
      <c r="T79" s="11"/>
      <c r="U79" s="11"/>
      <c r="V79" s="11"/>
      <c r="W79" s="11"/>
      <c r="X79" s="11"/>
      <c r="Y79" s="11"/>
    </row>
    <row r="80" spans="1:25" ht="0.75" customHeight="1">
      <c r="A80" s="18"/>
      <c r="B80" s="9"/>
      <c r="C80" s="10"/>
      <c r="D80" s="10"/>
      <c r="E80" s="10"/>
      <c r="F80" s="10"/>
      <c r="G80" s="11"/>
      <c r="H80" s="11"/>
      <c r="I80" s="11"/>
      <c r="J80" s="11"/>
      <c r="K80" s="11"/>
      <c r="L80" s="11"/>
      <c r="M80" s="11"/>
      <c r="N80" s="11"/>
      <c r="O80" s="11"/>
      <c r="P80" s="11"/>
      <c r="Q80" s="11"/>
      <c r="R80" s="11"/>
      <c r="S80" s="11"/>
      <c r="T80" s="11"/>
      <c r="U80" s="11"/>
      <c r="V80" s="11"/>
      <c r="W80" s="11"/>
      <c r="X80" s="11"/>
      <c r="Y80" s="11"/>
    </row>
    <row r="81" spans="1:25" ht="0.75" customHeight="1">
      <c r="A81" s="18"/>
      <c r="B81" s="9"/>
      <c r="C81" s="10"/>
      <c r="D81" s="10"/>
      <c r="E81" s="10"/>
      <c r="F81" s="10"/>
      <c r="G81" s="11"/>
      <c r="H81" s="11"/>
      <c r="I81" s="11"/>
      <c r="J81" s="11"/>
      <c r="K81" s="11"/>
      <c r="L81" s="11"/>
      <c r="M81" s="11"/>
      <c r="N81" s="11"/>
      <c r="O81" s="11"/>
      <c r="P81" s="11"/>
      <c r="Q81" s="11"/>
      <c r="R81" s="11"/>
      <c r="S81" s="11"/>
      <c r="T81" s="11"/>
      <c r="U81" s="11"/>
      <c r="V81" s="11"/>
      <c r="W81" s="11"/>
      <c r="X81" s="11"/>
      <c r="Y81" s="11"/>
    </row>
    <row r="82" spans="1:25" ht="0.75" customHeight="1">
      <c r="A82" s="18"/>
      <c r="B82" s="9"/>
      <c r="C82" s="10"/>
      <c r="D82" s="10"/>
      <c r="E82" s="10"/>
      <c r="F82" s="10"/>
      <c r="G82" s="11"/>
      <c r="H82" s="11"/>
      <c r="I82" s="11"/>
      <c r="J82" s="11"/>
      <c r="K82" s="11"/>
      <c r="L82" s="11"/>
      <c r="M82" s="11"/>
      <c r="N82" s="11"/>
      <c r="O82" s="11"/>
      <c r="P82" s="11"/>
      <c r="Q82" s="11"/>
      <c r="R82" s="11"/>
      <c r="S82" s="11"/>
      <c r="T82" s="11"/>
      <c r="U82" s="11"/>
      <c r="V82" s="11"/>
      <c r="W82" s="11"/>
      <c r="X82" s="11"/>
      <c r="Y82" s="11"/>
    </row>
    <row r="83" spans="1:25" ht="0.75" customHeight="1">
      <c r="A83" s="18"/>
      <c r="B83" s="9"/>
      <c r="C83" s="10"/>
      <c r="D83" s="10"/>
      <c r="E83" s="10"/>
      <c r="F83" s="10"/>
      <c r="G83" s="11"/>
      <c r="H83" s="11"/>
      <c r="I83" s="11"/>
      <c r="J83" s="11"/>
      <c r="K83" s="11"/>
      <c r="L83" s="11"/>
      <c r="M83" s="11"/>
      <c r="N83" s="11"/>
      <c r="O83" s="11"/>
      <c r="P83" s="11"/>
      <c r="Q83" s="11"/>
      <c r="R83" s="11"/>
      <c r="S83" s="11"/>
      <c r="T83" s="11"/>
      <c r="U83" s="11"/>
      <c r="V83" s="11"/>
      <c r="W83" s="11"/>
      <c r="X83" s="11"/>
      <c r="Y83" s="11"/>
    </row>
    <row r="84" spans="1:25" ht="0.75" customHeight="1">
      <c r="A84" s="18"/>
      <c r="B84" s="9"/>
      <c r="C84" s="10"/>
      <c r="D84" s="10"/>
      <c r="E84" s="10"/>
      <c r="F84" s="10"/>
      <c r="G84" s="11"/>
      <c r="H84" s="11"/>
      <c r="I84" s="11"/>
      <c r="J84" s="11"/>
      <c r="K84" s="11"/>
      <c r="L84" s="11"/>
      <c r="M84" s="11"/>
      <c r="N84" s="11"/>
      <c r="O84" s="11"/>
      <c r="P84" s="11"/>
      <c r="Q84" s="11"/>
      <c r="R84" s="11"/>
      <c r="S84" s="11"/>
      <c r="T84" s="11"/>
      <c r="U84" s="11"/>
      <c r="V84" s="11"/>
      <c r="W84" s="11"/>
      <c r="X84" s="11"/>
      <c r="Y84" s="11"/>
    </row>
    <row r="85" spans="1:25" ht="0.75" customHeight="1">
      <c r="A85" s="18"/>
      <c r="B85" s="9"/>
      <c r="C85" s="10"/>
      <c r="D85" s="10"/>
      <c r="E85" s="10"/>
      <c r="F85" s="10"/>
      <c r="G85" s="11"/>
      <c r="H85" s="11"/>
      <c r="I85" s="11"/>
      <c r="J85" s="11"/>
      <c r="K85" s="11"/>
      <c r="L85" s="11"/>
      <c r="M85" s="11"/>
      <c r="N85" s="11"/>
      <c r="O85" s="11"/>
      <c r="P85" s="11"/>
      <c r="Q85" s="11"/>
      <c r="R85" s="11"/>
      <c r="S85" s="11"/>
      <c r="T85" s="11"/>
      <c r="U85" s="11"/>
      <c r="V85" s="11"/>
      <c r="W85" s="11"/>
      <c r="X85" s="11"/>
      <c r="Y85" s="11"/>
    </row>
    <row r="86" spans="1:25" ht="0.75" customHeight="1">
      <c r="A86" s="18"/>
      <c r="B86" s="9"/>
      <c r="C86" s="10"/>
      <c r="D86" s="10"/>
      <c r="E86" s="10"/>
      <c r="F86" s="10"/>
      <c r="G86" s="11"/>
      <c r="H86" s="11"/>
      <c r="I86" s="11"/>
      <c r="J86" s="11"/>
      <c r="K86" s="11"/>
      <c r="L86" s="11"/>
      <c r="M86" s="11"/>
      <c r="N86" s="11"/>
      <c r="O86" s="11"/>
      <c r="P86" s="11"/>
      <c r="Q86" s="11"/>
      <c r="R86" s="11"/>
      <c r="S86" s="11"/>
      <c r="T86" s="11"/>
      <c r="U86" s="11"/>
      <c r="V86" s="11"/>
      <c r="W86" s="11"/>
      <c r="X86" s="11"/>
      <c r="Y86" s="11"/>
    </row>
    <row r="87" spans="1:25" ht="33" customHeight="1" hidden="1">
      <c r="A87" s="18"/>
      <c r="B87" s="50" t="s">
        <v>26</v>
      </c>
      <c r="C87" s="10"/>
      <c r="D87" s="10"/>
      <c r="E87" s="10"/>
      <c r="F87" s="10"/>
      <c r="G87" s="11"/>
      <c r="H87" s="11"/>
      <c r="I87" s="11"/>
      <c r="J87" s="11"/>
      <c r="K87" s="11"/>
      <c r="L87" s="11"/>
      <c r="M87" s="11"/>
      <c r="N87" s="11"/>
      <c r="O87" s="11"/>
      <c r="P87" s="11"/>
      <c r="Q87" s="11"/>
      <c r="R87" s="11"/>
      <c r="S87" s="11"/>
      <c r="T87" s="11"/>
      <c r="U87" s="11"/>
      <c r="V87" s="11"/>
      <c r="W87" s="11"/>
      <c r="X87" s="11"/>
      <c r="Y87" s="11"/>
    </row>
    <row r="88" spans="2:24" ht="31.5" customHeight="1">
      <c r="B88" s="272"/>
      <c r="C88" s="272"/>
      <c r="D88" s="272"/>
      <c r="E88" s="272"/>
      <c r="F88" s="272"/>
      <c r="G88" s="272"/>
      <c r="H88" s="272"/>
      <c r="I88" s="272"/>
      <c r="J88" s="272"/>
      <c r="K88" s="272"/>
      <c r="L88" s="272"/>
      <c r="M88" s="272"/>
      <c r="N88" s="272"/>
      <c r="O88" s="272"/>
      <c r="P88" s="272"/>
      <c r="Q88" s="13"/>
      <c r="R88" s="13"/>
      <c r="S88" s="13"/>
      <c r="T88" s="13"/>
      <c r="U88" s="13"/>
      <c r="V88" s="13"/>
      <c r="W88" s="13"/>
      <c r="X88" s="13"/>
    </row>
    <row r="89" spans="2:6" ht="19.5" customHeight="1">
      <c r="B89" s="4" t="s">
        <v>88</v>
      </c>
      <c r="C89" s="12"/>
      <c r="D89" s="12"/>
      <c r="E89" s="12"/>
      <c r="F89" s="12"/>
    </row>
    <row r="90" spans="1:25" ht="18.75">
      <c r="A90" s="20"/>
      <c r="B90" s="4"/>
      <c r="C90" s="4"/>
      <c r="D90" s="4"/>
      <c r="E90" s="4"/>
      <c r="F90" s="4"/>
      <c r="G90" s="4"/>
      <c r="H90" s="4"/>
      <c r="I90" s="4"/>
      <c r="J90" s="4"/>
      <c r="K90" s="4"/>
      <c r="L90" s="4"/>
      <c r="M90" s="4"/>
      <c r="N90" s="4"/>
      <c r="O90" s="4"/>
      <c r="P90" s="4"/>
      <c r="Q90" s="4"/>
      <c r="R90" s="4"/>
      <c r="S90" s="4"/>
      <c r="T90" s="4"/>
      <c r="U90" s="4"/>
      <c r="V90" s="4"/>
      <c r="W90" s="4"/>
      <c r="X90" s="4"/>
      <c r="Y90" s="4"/>
    </row>
    <row r="91" spans="1:25" ht="18.75">
      <c r="A91" s="20"/>
      <c r="B91" s="4"/>
      <c r="C91" s="4"/>
      <c r="D91" s="4"/>
      <c r="E91" s="4"/>
      <c r="F91" s="4"/>
      <c r="G91" s="4"/>
      <c r="H91" s="4"/>
      <c r="I91" s="4"/>
      <c r="J91" s="4"/>
      <c r="K91" s="4"/>
      <c r="L91" s="4"/>
      <c r="M91" s="4"/>
      <c r="N91" s="4"/>
      <c r="O91" s="4"/>
      <c r="P91" s="4"/>
      <c r="Q91" s="4"/>
      <c r="R91" s="4"/>
      <c r="S91" s="4"/>
      <c r="T91" s="4"/>
      <c r="U91" s="4"/>
      <c r="V91" s="4"/>
      <c r="W91" s="4"/>
      <c r="X91" s="4"/>
      <c r="Y91" s="4"/>
    </row>
    <row r="92" spans="1:25" ht="18.75">
      <c r="A92" s="20"/>
      <c r="B92" s="4"/>
      <c r="C92" s="4"/>
      <c r="D92" s="4"/>
      <c r="E92" s="4"/>
      <c r="F92" s="4"/>
      <c r="G92" s="4"/>
      <c r="H92" s="4"/>
      <c r="I92" s="4"/>
      <c r="J92" s="4"/>
      <c r="K92" s="4"/>
      <c r="L92" s="4"/>
      <c r="M92" s="4"/>
      <c r="N92" s="4"/>
      <c r="O92" s="4"/>
      <c r="P92" s="4"/>
      <c r="Q92" s="4"/>
      <c r="R92" s="4"/>
      <c r="S92" s="4"/>
      <c r="T92" s="4"/>
      <c r="U92" s="4"/>
      <c r="V92" s="4"/>
      <c r="W92" s="4"/>
      <c r="X92" s="4"/>
      <c r="Y92" s="4"/>
    </row>
    <row r="93" spans="1:25" ht="18.75">
      <c r="A93" s="20"/>
      <c r="B93" s="4"/>
      <c r="C93" s="4"/>
      <c r="D93" s="4"/>
      <c r="E93" s="4"/>
      <c r="F93" s="4"/>
      <c r="G93" s="4"/>
      <c r="H93" s="4"/>
      <c r="I93" s="4"/>
      <c r="J93" s="4"/>
      <c r="K93" s="4"/>
      <c r="L93" s="4"/>
      <c r="M93" s="4"/>
      <c r="N93" s="4"/>
      <c r="O93" s="4"/>
      <c r="P93" s="4"/>
      <c r="Q93" s="4"/>
      <c r="R93" s="4"/>
      <c r="S93" s="4"/>
      <c r="T93" s="4"/>
      <c r="U93" s="4"/>
      <c r="V93" s="4"/>
      <c r="W93" s="4"/>
      <c r="X93" s="4"/>
      <c r="Y93" s="4"/>
    </row>
    <row r="94" spans="1:25" ht="18.75">
      <c r="A94" s="20"/>
      <c r="B94" s="4"/>
      <c r="C94" s="4"/>
      <c r="D94" s="4"/>
      <c r="E94" s="4"/>
      <c r="F94" s="4"/>
      <c r="G94" s="4"/>
      <c r="H94" s="4"/>
      <c r="I94" s="4"/>
      <c r="J94" s="4"/>
      <c r="K94" s="4"/>
      <c r="L94" s="4"/>
      <c r="M94" s="4"/>
      <c r="N94" s="4"/>
      <c r="O94" s="4"/>
      <c r="P94" s="4"/>
      <c r="Q94" s="4"/>
      <c r="R94" s="4"/>
      <c r="S94" s="4"/>
      <c r="T94" s="4"/>
      <c r="U94" s="4"/>
      <c r="V94" s="4"/>
      <c r="W94" s="4"/>
      <c r="X94" s="4"/>
      <c r="Y94" s="4"/>
    </row>
    <row r="95" spans="1:25" ht="18.75">
      <c r="A95" s="20"/>
      <c r="B95" s="4"/>
      <c r="C95" s="4"/>
      <c r="D95" s="4"/>
      <c r="E95" s="4"/>
      <c r="F95" s="4"/>
      <c r="G95" s="4"/>
      <c r="H95" s="4"/>
      <c r="I95" s="4"/>
      <c r="J95" s="4"/>
      <c r="K95" s="4"/>
      <c r="L95" s="4"/>
      <c r="M95" s="4"/>
      <c r="N95" s="4"/>
      <c r="O95" s="4"/>
      <c r="P95" s="4"/>
      <c r="Q95" s="4"/>
      <c r="R95" s="4"/>
      <c r="S95" s="4"/>
      <c r="T95" s="4"/>
      <c r="U95" s="4"/>
      <c r="V95" s="4"/>
      <c r="W95" s="4"/>
      <c r="X95" s="4"/>
      <c r="Y95" s="4"/>
    </row>
    <row r="96" spans="1:25" ht="18.75">
      <c r="A96" s="20"/>
      <c r="B96" s="4"/>
      <c r="C96" s="4"/>
      <c r="D96" s="4"/>
      <c r="E96" s="4"/>
      <c r="F96" s="4"/>
      <c r="G96" s="4"/>
      <c r="H96" s="4"/>
      <c r="I96" s="4"/>
      <c r="J96" s="4"/>
      <c r="K96" s="4"/>
      <c r="L96" s="4"/>
      <c r="M96" s="4"/>
      <c r="N96" s="4"/>
      <c r="O96" s="4"/>
      <c r="P96" s="4"/>
      <c r="Q96" s="4"/>
      <c r="R96" s="4"/>
      <c r="S96" s="4"/>
      <c r="T96" s="4"/>
      <c r="U96" s="4"/>
      <c r="V96" s="4"/>
      <c r="W96" s="4"/>
      <c r="X96" s="4"/>
      <c r="Y96" s="4"/>
    </row>
    <row r="97" spans="1:25" ht="18.75">
      <c r="A97" s="20"/>
      <c r="B97" s="4"/>
      <c r="C97" s="4"/>
      <c r="D97" s="4"/>
      <c r="E97" s="4"/>
      <c r="F97" s="4"/>
      <c r="G97" s="4"/>
      <c r="H97" s="4"/>
      <c r="I97" s="4"/>
      <c r="J97" s="4"/>
      <c r="K97" s="4"/>
      <c r="L97" s="4"/>
      <c r="M97" s="4"/>
      <c r="N97" s="4"/>
      <c r="O97" s="4"/>
      <c r="P97" s="4"/>
      <c r="Q97" s="4"/>
      <c r="R97" s="4"/>
      <c r="S97" s="4"/>
      <c r="T97" s="4"/>
      <c r="U97" s="4"/>
      <c r="V97" s="4"/>
      <c r="W97" s="4"/>
      <c r="X97" s="4"/>
      <c r="Y97" s="4"/>
    </row>
    <row r="98" spans="1:25" ht="18.75">
      <c r="A98" s="20"/>
      <c r="B98" s="4"/>
      <c r="C98" s="4"/>
      <c r="D98" s="4"/>
      <c r="E98" s="4"/>
      <c r="F98" s="4"/>
      <c r="G98" s="4"/>
      <c r="H98" s="4"/>
      <c r="I98" s="4"/>
      <c r="J98" s="4"/>
      <c r="K98" s="4"/>
      <c r="L98" s="4"/>
      <c r="M98" s="4"/>
      <c r="N98" s="4"/>
      <c r="O98" s="4"/>
      <c r="P98" s="4"/>
      <c r="Q98" s="4"/>
      <c r="R98" s="4"/>
      <c r="S98" s="4"/>
      <c r="T98" s="4"/>
      <c r="U98" s="4"/>
      <c r="V98" s="4"/>
      <c r="W98" s="4"/>
      <c r="X98" s="4"/>
      <c r="Y98" s="4"/>
    </row>
    <row r="99" spans="1:25" ht="18.75">
      <c r="A99" s="20"/>
      <c r="B99" s="4"/>
      <c r="C99" s="4"/>
      <c r="D99" s="4"/>
      <c r="E99" s="4"/>
      <c r="F99" s="4"/>
      <c r="G99" s="4"/>
      <c r="H99" s="4"/>
      <c r="I99" s="4"/>
      <c r="J99" s="4"/>
      <c r="K99" s="4"/>
      <c r="L99" s="4"/>
      <c r="M99" s="4"/>
      <c r="N99" s="4"/>
      <c r="O99" s="4"/>
      <c r="P99" s="4"/>
      <c r="Q99" s="4"/>
      <c r="R99" s="4"/>
      <c r="S99" s="4"/>
      <c r="T99" s="4"/>
      <c r="U99" s="4"/>
      <c r="V99" s="4"/>
      <c r="W99" s="4"/>
      <c r="X99" s="4"/>
      <c r="Y99" s="4"/>
    </row>
    <row r="100" spans="1:25" ht="18.75">
      <c r="A100" s="20"/>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t="18.75">
      <c r="A101" s="20"/>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ht="18.75">
      <c r="A102" s="20"/>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t="18.75">
      <c r="A103" s="20"/>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18.75">
      <c r="A104" s="20"/>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ht="18.75">
      <c r="A105" s="20"/>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ht="18.75">
      <c r="A106" s="20"/>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ht="18.75">
      <c r="A107" s="20"/>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ht="18.75">
      <c r="A108" s="20"/>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ht="18.75">
      <c r="A109" s="20"/>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ht="18.75">
      <c r="A110" s="20"/>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ht="18.75">
      <c r="A111" s="20"/>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ht="18.75">
      <c r="A112" s="20"/>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ht="18.75">
      <c r="A113" s="20"/>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8.75">
      <c r="A114" s="20"/>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18.75">
      <c r="A115" s="20"/>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ht="18.75">
      <c r="A116" s="20"/>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18.75">
      <c r="A117" s="20"/>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ht="18.75">
      <c r="A118" s="20"/>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ht="18.75">
      <c r="A119" s="20"/>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18.75">
      <c r="A120" s="20"/>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ht="18.75">
      <c r="A121" s="20"/>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ht="18.75">
      <c r="A122" s="20"/>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ht="18.75">
      <c r="A123" s="20"/>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ht="18.75">
      <c r="A124" s="20"/>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ht="18.75">
      <c r="A125" s="20"/>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ht="18.75">
      <c r="A126" s="20"/>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ht="18.75">
      <c r="A127" s="20"/>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18.75">
      <c r="A128" s="20"/>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8.75">
      <c r="A129" s="20"/>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ht="18.75">
      <c r="A130" s="20"/>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8.75">
      <c r="A131" s="20"/>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ht="18.75">
      <c r="A132" s="20"/>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8.75">
      <c r="A133" s="20"/>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18.75">
      <c r="A134" s="20"/>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18.75">
      <c r="A135" s="20"/>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ht="18.75">
      <c r="A136" s="20"/>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ht="18.75">
      <c r="A137" s="20"/>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8.75">
      <c r="A138" s="20"/>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18.75">
      <c r="A139" s="20"/>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18.75">
      <c r="A140" s="20"/>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18.75">
      <c r="A141" s="20"/>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ht="18.75">
      <c r="A142" s="20"/>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ht="18.75">
      <c r="A143" s="20"/>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ht="18.75">
      <c r="A144" s="20"/>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18.75">
      <c r="A145" s="20"/>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18.75">
      <c r="A146" s="20"/>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8.75">
      <c r="A147" s="2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8.75">
      <c r="A148" s="2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8.75">
      <c r="A149" s="2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8.75">
      <c r="A150" s="2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8.75">
      <c r="A151" s="2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8.75">
      <c r="A152" s="2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8.75">
      <c r="A153" s="2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8.75">
      <c r="A154" s="2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8.75">
      <c r="A155" s="2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8.75">
      <c r="A156" s="2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8.75">
      <c r="A157" s="2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8.75">
      <c r="A158" s="2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8.75">
      <c r="A159" s="2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8.75">
      <c r="A160" s="2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8.75">
      <c r="A161" s="2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8.75">
      <c r="A162" s="2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8.75">
      <c r="A163" s="2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8.75">
      <c r="A164" s="2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8.75">
      <c r="A165" s="2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8.75">
      <c r="A166" s="2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8.75">
      <c r="A167" s="2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8.75">
      <c r="A168" s="2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8.75">
      <c r="A169" s="2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8.75">
      <c r="A170" s="2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8.75">
      <c r="A171" s="2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8.75">
      <c r="A172" s="2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8.75">
      <c r="A173" s="2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8.75">
      <c r="A174" s="2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8.75">
      <c r="A175" s="2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8.75">
      <c r="A176" s="2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8.75">
      <c r="A177" s="2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8.75">
      <c r="A178" s="2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8.75">
      <c r="A179" s="2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8.75">
      <c r="A180" s="2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8.75">
      <c r="A181" s="2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8.75">
      <c r="A182" s="2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8.75">
      <c r="A183" s="2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8.75">
      <c r="A184" s="2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8.75">
      <c r="A185" s="2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8.75">
      <c r="A186" s="2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8.75">
      <c r="A187" s="2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8.75">
      <c r="A188" s="2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8.75">
      <c r="A189" s="2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8.75">
      <c r="A190" s="2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8.75">
      <c r="A191" s="2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8.75">
      <c r="A192" s="2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8.75">
      <c r="A193" s="2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8.75">
      <c r="A194" s="2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8.75">
      <c r="A195" s="2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8.75">
      <c r="A196" s="2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8.75">
      <c r="A197" s="2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8.75">
      <c r="A198" s="2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8.75">
      <c r="A199" s="2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8.75">
      <c r="A200" s="2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8.75">
      <c r="A201" s="2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8.75">
      <c r="A202" s="2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8.75">
      <c r="A203" s="2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8.75">
      <c r="A204" s="2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8.75">
      <c r="A205" s="2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8.75">
      <c r="A206" s="2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8.75">
      <c r="A207" s="2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8.75">
      <c r="A208" s="2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8.75">
      <c r="A209" s="2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8.75">
      <c r="A210" s="2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8.75">
      <c r="A211" s="2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8.75">
      <c r="A212" s="2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8.75">
      <c r="A213" s="2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8.75">
      <c r="A214" s="2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8.75">
      <c r="A215" s="2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8.75">
      <c r="A216" s="2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8.75">
      <c r="A217" s="2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8.75">
      <c r="A218" s="2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8.75">
      <c r="A219" s="2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8.75">
      <c r="A220" s="2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8.75">
      <c r="A221" s="2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8.75">
      <c r="A222" s="2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8.75">
      <c r="A223" s="2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8.75">
      <c r="A224" s="2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8.75">
      <c r="A225" s="2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8.75">
      <c r="A226" s="2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8.75">
      <c r="A227" s="2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8.75">
      <c r="A228" s="2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8.75">
      <c r="A229" s="2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8.75">
      <c r="A230" s="2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8.75">
      <c r="A231" s="2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8.75">
      <c r="A232" s="2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8.75">
      <c r="A233" s="2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8.75">
      <c r="A234" s="2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8.75">
      <c r="A235" s="2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8.75">
      <c r="A236" s="2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8.75">
      <c r="A237" s="2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8.75">
      <c r="A238" s="2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8.75">
      <c r="A239" s="2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8.75">
      <c r="A240" s="2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8.75">
      <c r="A241" s="2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8.75">
      <c r="A242" s="2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8.75">
      <c r="A243" s="2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8.75">
      <c r="A244" s="2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8.75">
      <c r="A245" s="2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8.75">
      <c r="A246" s="2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8.75">
      <c r="A247" s="2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8.75">
      <c r="A248" s="2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8.75">
      <c r="A249" s="2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8.75">
      <c r="A250" s="2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8.75">
      <c r="A251" s="2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8.75">
      <c r="A252" s="2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8.75">
      <c r="A253" s="2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8.75">
      <c r="A254" s="2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8.75">
      <c r="A255" s="2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8.75">
      <c r="A256" s="2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8.75">
      <c r="A257" s="2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8.75">
      <c r="A258" s="2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8.75">
      <c r="A259" s="2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8.75">
      <c r="A260" s="2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8.75">
      <c r="A261" s="2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8.75">
      <c r="A262" s="2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8.75">
      <c r="A263" s="2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8.75">
      <c r="A264" s="2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8.75">
      <c r="A265" s="2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8.75">
      <c r="A266" s="2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8.75">
      <c r="A267" s="2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8.75">
      <c r="A268" s="2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8.75">
      <c r="A269" s="2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8.75">
      <c r="A270" s="2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8.75">
      <c r="A271" s="2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8.75">
      <c r="A272" s="2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8.75">
      <c r="A273" s="2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8.75">
      <c r="A274" s="2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8.75">
      <c r="A275" s="2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8.75">
      <c r="A276" s="2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8.75">
      <c r="A277" s="2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8.75">
      <c r="A278" s="2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8.75">
      <c r="A279" s="2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8.75">
      <c r="A280" s="2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8.75">
      <c r="A281" s="2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8.75">
      <c r="A282" s="2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8.75">
      <c r="A283" s="2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8.75">
      <c r="A284" s="2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8.75">
      <c r="A285" s="2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8.75">
      <c r="A286" s="2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8.75">
      <c r="A287" s="2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8.75">
      <c r="A288" s="2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8.75">
      <c r="A289" s="2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8.75">
      <c r="A290" s="2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8.75">
      <c r="A291" s="2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8.75">
      <c r="A292" s="2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8.75">
      <c r="A293" s="2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8.75">
      <c r="A294" s="2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8.75">
      <c r="A295" s="2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8.75">
      <c r="A296" s="2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8.75">
      <c r="A297" s="2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8.75">
      <c r="A298" s="2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8.75">
      <c r="A299" s="2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8.75">
      <c r="A300" s="2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8.75">
      <c r="A301" s="2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8.75">
      <c r="A302" s="2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8.75">
      <c r="A303" s="2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8.75">
      <c r="A304" s="2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8.75">
      <c r="A305" s="2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8.75">
      <c r="A306" s="2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8.75">
      <c r="A307" s="2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8.75">
      <c r="A308" s="2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8.75">
      <c r="A309" s="2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8.75">
      <c r="A310" s="2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8.75">
      <c r="A311" s="2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8.75">
      <c r="A312" s="2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8.75">
      <c r="A313" s="2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8.75">
      <c r="A314" s="2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8.75">
      <c r="A315" s="2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8.75">
      <c r="A316" s="2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8.75">
      <c r="A317" s="2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8.75">
      <c r="A318" s="2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8.75">
      <c r="A319" s="2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8.75">
      <c r="A320" s="2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8.75">
      <c r="A321" s="2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8.75">
      <c r="A322" s="2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8.75">
      <c r="A323" s="2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8.75">
      <c r="A324" s="2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8.75">
      <c r="A325" s="2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8.75">
      <c r="A326" s="2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8.75">
      <c r="A327" s="2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8.75">
      <c r="A328" s="2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8.75">
      <c r="A329" s="2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8.75">
      <c r="A330" s="2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8.75">
      <c r="A331" s="2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8.75">
      <c r="A332" s="2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8.75">
      <c r="A333" s="2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8.75">
      <c r="A334" s="2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8.75">
      <c r="A335" s="2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8.75">
      <c r="A336" s="2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8.75">
      <c r="A337" s="2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8.75">
      <c r="A338" s="2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8.75">
      <c r="A339" s="2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8.75">
      <c r="A340" s="2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8.75">
      <c r="A341" s="2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8.75">
      <c r="A342" s="2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8.75">
      <c r="A343" s="2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8.75">
      <c r="A344" s="2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8.75">
      <c r="A345" s="2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8.75">
      <c r="A346" s="2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8.75">
      <c r="A347" s="2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8.75">
      <c r="A348" s="2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8.75">
      <c r="A349" s="2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8.75">
      <c r="A350" s="2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8.75">
      <c r="A351" s="2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8.75">
      <c r="A352" s="2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8.75">
      <c r="A353" s="2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8.75">
      <c r="A354" s="2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8.75">
      <c r="A355" s="2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8.75">
      <c r="A356" s="2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8.75">
      <c r="A357" s="2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8.75">
      <c r="A358" s="2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8.75">
      <c r="A359" s="2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8.75">
      <c r="A360" s="2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8.75">
      <c r="A361" s="2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8.75">
      <c r="A362" s="2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8.75">
      <c r="A363" s="2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8.75">
      <c r="A364" s="2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8.75">
      <c r="A365" s="2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8.75">
      <c r="A366" s="2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8.75">
      <c r="A367" s="2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8.75">
      <c r="A368" s="2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8.75">
      <c r="A369" s="2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8.75">
      <c r="A370" s="2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8.75">
      <c r="A371" s="2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8.75">
      <c r="A372" s="2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8.75">
      <c r="A373" s="2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8.75">
      <c r="A374" s="2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8.75">
      <c r="A375" s="2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8.75">
      <c r="A376" s="2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8.75">
      <c r="A377" s="2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8.75">
      <c r="A378" s="2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8.75">
      <c r="A379" s="2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8.75">
      <c r="A380" s="2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8.75">
      <c r="A381" s="2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8.75">
      <c r="A382" s="2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8.75">
      <c r="A383" s="2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8.75">
      <c r="A384" s="2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8.75">
      <c r="A385" s="2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8.75">
      <c r="A386" s="2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8.75">
      <c r="A387" s="2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8.75">
      <c r="A388" s="2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8.75">
      <c r="A389" s="2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8.75">
      <c r="A390" s="2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8.75">
      <c r="A391" s="2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8.75">
      <c r="A392" s="2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8.75">
      <c r="A393" s="2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8.75">
      <c r="A394" s="2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8.75">
      <c r="A395" s="2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8.75">
      <c r="A396" s="2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8.75">
      <c r="A397" s="2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8.75">
      <c r="A398" s="20"/>
      <c r="B398" s="4"/>
      <c r="C398" s="4"/>
      <c r="D398" s="4"/>
      <c r="E398" s="4"/>
      <c r="F398" s="4"/>
      <c r="G398" s="4"/>
      <c r="H398" s="4"/>
      <c r="I398" s="4"/>
      <c r="J398" s="4"/>
      <c r="K398" s="4"/>
      <c r="L398" s="4"/>
      <c r="M398" s="4"/>
      <c r="N398" s="4"/>
      <c r="O398" s="4"/>
      <c r="P398" s="4"/>
      <c r="Q398" s="4"/>
      <c r="R398" s="4"/>
      <c r="S398" s="4"/>
      <c r="T398" s="4"/>
      <c r="U398" s="4"/>
      <c r="V398" s="4"/>
      <c r="W398" s="4"/>
      <c r="X398" s="4"/>
      <c r="Y398" s="4"/>
    </row>
  </sheetData>
  <sheetProtection/>
  <mergeCells count="40">
    <mergeCell ref="B88:P88"/>
    <mergeCell ref="O9:O11"/>
    <mergeCell ref="P9:P11"/>
    <mergeCell ref="Q9:Q11"/>
    <mergeCell ref="R9:T9"/>
    <mergeCell ref="U9:U11"/>
    <mergeCell ref="G9:G11"/>
    <mergeCell ref="H9:H11"/>
    <mergeCell ref="I9:I11"/>
    <mergeCell ref="J9:J11"/>
    <mergeCell ref="I7:N7"/>
    <mergeCell ref="V9:X9"/>
    <mergeCell ref="R10:R11"/>
    <mergeCell ref="S10:T10"/>
    <mergeCell ref="V10:V11"/>
    <mergeCell ref="W10:X10"/>
    <mergeCell ref="M8:N8"/>
    <mergeCell ref="O7:P8"/>
    <mergeCell ref="Q7:T8"/>
    <mergeCell ref="U7:X8"/>
    <mergeCell ref="A1:Y1"/>
    <mergeCell ref="A3:Y3"/>
    <mergeCell ref="A4:Y4"/>
    <mergeCell ref="A5:Y5"/>
    <mergeCell ref="A6:Y6"/>
    <mergeCell ref="K9:K11"/>
    <mergeCell ref="L9:L11"/>
    <mergeCell ref="M9:M11"/>
    <mergeCell ref="N9:N11"/>
    <mergeCell ref="F7:H7"/>
    <mergeCell ref="A7:A11"/>
    <mergeCell ref="B7:B11"/>
    <mergeCell ref="C7:C11"/>
    <mergeCell ref="D7:D11"/>
    <mergeCell ref="E7:E11"/>
    <mergeCell ref="Y7:Y11"/>
    <mergeCell ref="F8:F11"/>
    <mergeCell ref="G8:H8"/>
    <mergeCell ref="I8:J8"/>
    <mergeCell ref="K8:L8"/>
  </mergeCells>
  <printOptions horizontalCentered="1"/>
  <pageMargins left="0.2362204724409449" right="0.15748031496062992" top="0.76" bottom="0.75" header="0.31496062992125984" footer="0.31496062992125984"/>
  <pageSetup firstPageNumber="1" useFirstPageNumber="1" fitToHeight="0" fitToWidth="1" horizontalDpi="600" verticalDpi="600" orientation="landscape" paperSize="9" scale="48" r:id="rId1"/>
  <headerFooter differentFirst="1"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2022-06-20T15:42:04Z</cp:lastPrinted>
  <dcterms:created xsi:type="dcterms:W3CDTF">2011-09-23T07:23:18Z</dcterms:created>
  <dcterms:modified xsi:type="dcterms:W3CDTF">2022-06-29T13:13:50Z</dcterms:modified>
  <cp:category/>
  <cp:version/>
  <cp:contentType/>
  <cp:contentStatus/>
</cp:coreProperties>
</file>